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V:\Matmgmt\Strategic Sourcing\Emergency Planning and Response\ISC Communications\AHRMM Webinar\"/>
    </mc:Choice>
  </mc:AlternateContent>
  <bookViews>
    <workbookView xWindow="0" yWindow="0" windowWidth="19140" windowHeight="6450" tabRatio="802"/>
  </bookViews>
  <sheets>
    <sheet name="Sg2 ADC Outputs" sheetId="36" r:id="rId1"/>
    <sheet name="Inputs" sheetId="37" r:id="rId2"/>
    <sheet name="Scenario 1 Social Distancing" sheetId="26" r:id="rId3"/>
    <sheet name="Scenario 2 WO Social Distancing" sheetId="32" r:id="rId4"/>
    <sheet name="Summary" sheetId="35" r:id="rId5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35" l="1"/>
  <c r="D10" i="35"/>
  <c r="E10" i="35"/>
  <c r="B10" i="35"/>
  <c r="B9" i="35"/>
  <c r="C9" i="35"/>
  <c r="D9" i="35"/>
  <c r="E9" i="35"/>
  <c r="C9" i="32"/>
  <c r="D9" i="32"/>
  <c r="E9" i="32"/>
  <c r="F9" i="32"/>
  <c r="G9" i="32"/>
  <c r="H9" i="32"/>
  <c r="I9" i="32"/>
  <c r="J9" i="32"/>
  <c r="K9" i="32"/>
  <c r="L9" i="32"/>
  <c r="M9" i="32"/>
  <c r="N9" i="32"/>
  <c r="O9" i="32"/>
  <c r="P9" i="32"/>
  <c r="C8" i="32"/>
  <c r="D8" i="32"/>
  <c r="E8" i="32"/>
  <c r="F8" i="32"/>
  <c r="G8" i="32"/>
  <c r="H8" i="32"/>
  <c r="I8" i="32"/>
  <c r="J8" i="32"/>
  <c r="K8" i="32"/>
  <c r="L8" i="32"/>
  <c r="M8" i="32"/>
  <c r="N8" i="32"/>
  <c r="O8" i="32"/>
  <c r="P8" i="32"/>
  <c r="B8" i="32"/>
  <c r="B9" i="32"/>
  <c r="C7" i="32"/>
  <c r="D7" i="32"/>
  <c r="E7" i="32"/>
  <c r="F7" i="32"/>
  <c r="G7" i="32"/>
  <c r="H7" i="32"/>
  <c r="I7" i="32"/>
  <c r="J7" i="32"/>
  <c r="K7" i="32"/>
  <c r="L7" i="32"/>
  <c r="M7" i="32"/>
  <c r="N7" i="32"/>
  <c r="O7" i="32"/>
  <c r="P7" i="32"/>
  <c r="B7" i="32"/>
  <c r="C9" i="26"/>
  <c r="D9" i="26"/>
  <c r="E9" i="26"/>
  <c r="F9" i="26"/>
  <c r="G9" i="26"/>
  <c r="H9" i="26"/>
  <c r="I9" i="26"/>
  <c r="J9" i="26"/>
  <c r="K9" i="26"/>
  <c r="L9" i="26"/>
  <c r="M9" i="26"/>
  <c r="N9" i="26"/>
  <c r="O9" i="26"/>
  <c r="P9" i="26"/>
  <c r="Q9" i="26"/>
  <c r="R9" i="26"/>
  <c r="S9" i="26"/>
  <c r="T9" i="26"/>
  <c r="U9" i="26"/>
  <c r="C8" i="26"/>
  <c r="D8" i="26"/>
  <c r="E8" i="26"/>
  <c r="F8" i="26"/>
  <c r="G8" i="26"/>
  <c r="H8" i="26"/>
  <c r="I8" i="26"/>
  <c r="J8" i="26"/>
  <c r="K8" i="26"/>
  <c r="L8" i="26"/>
  <c r="M8" i="26"/>
  <c r="N8" i="26"/>
  <c r="O8" i="26"/>
  <c r="P8" i="26"/>
  <c r="Q8" i="26"/>
  <c r="R8" i="26"/>
  <c r="S8" i="26"/>
  <c r="T8" i="26"/>
  <c r="U8" i="26"/>
  <c r="B8" i="26"/>
  <c r="B9" i="26"/>
  <c r="C7" i="26"/>
  <c r="D7" i="26"/>
  <c r="E7" i="26"/>
  <c r="F7" i="26"/>
  <c r="G7" i="26"/>
  <c r="H7" i="26"/>
  <c r="I7" i="26"/>
  <c r="J7" i="26"/>
  <c r="K7" i="26"/>
  <c r="L7" i="26"/>
  <c r="M7" i="26"/>
  <c r="N7" i="26"/>
  <c r="O7" i="26"/>
  <c r="P7" i="26"/>
  <c r="Q7" i="26"/>
  <c r="R7" i="26"/>
  <c r="S7" i="26"/>
  <c r="T7" i="26"/>
  <c r="U7" i="26"/>
  <c r="B7" i="26"/>
  <c r="Q8" i="32"/>
  <c r="Q9" i="32"/>
  <c r="Q7" i="32"/>
  <c r="H43" i="32"/>
  <c r="H44" i="32"/>
  <c r="H45" i="32"/>
  <c r="H46" i="32"/>
  <c r="H47" i="32"/>
  <c r="H48" i="32"/>
  <c r="H49" i="32"/>
  <c r="H50" i="32"/>
  <c r="G43" i="32"/>
  <c r="G44" i="32"/>
  <c r="G45" i="32"/>
  <c r="G46" i="32"/>
  <c r="G47" i="32"/>
  <c r="G48" i="32"/>
  <c r="G49" i="32"/>
  <c r="G50" i="32"/>
  <c r="F43" i="32"/>
  <c r="F44" i="32"/>
  <c r="F45" i="32"/>
  <c r="F46" i="32"/>
  <c r="F47" i="32"/>
  <c r="F48" i="32"/>
  <c r="F49" i="32"/>
  <c r="F50" i="32"/>
  <c r="F42" i="32"/>
  <c r="G42" i="32"/>
  <c r="H42" i="32"/>
  <c r="E43" i="32"/>
  <c r="E44" i="32"/>
  <c r="E45" i="32"/>
  <c r="E46" i="32"/>
  <c r="E47" i="32"/>
  <c r="E48" i="32"/>
  <c r="E49" i="32"/>
  <c r="E50" i="32"/>
  <c r="E42" i="32"/>
  <c r="H43" i="26"/>
  <c r="H44" i="26"/>
  <c r="H45" i="26"/>
  <c r="H46" i="26"/>
  <c r="H47" i="26"/>
  <c r="H48" i="26"/>
  <c r="H49" i="26"/>
  <c r="H50" i="26"/>
  <c r="G43" i="26"/>
  <c r="G44" i="26"/>
  <c r="G45" i="26"/>
  <c r="G46" i="26"/>
  <c r="G47" i="26"/>
  <c r="G48" i="26"/>
  <c r="G49" i="26"/>
  <c r="G50" i="26"/>
  <c r="G42" i="26"/>
  <c r="F43" i="26"/>
  <c r="F44" i="26"/>
  <c r="F45" i="26"/>
  <c r="F46" i="26"/>
  <c r="F47" i="26"/>
  <c r="F48" i="26"/>
  <c r="F49" i="26"/>
  <c r="F50" i="26"/>
  <c r="F42" i="26"/>
  <c r="H42" i="26"/>
  <c r="E43" i="26"/>
  <c r="E44" i="26"/>
  <c r="E45" i="26"/>
  <c r="E46" i="26"/>
  <c r="E47" i="26"/>
  <c r="E48" i="26"/>
  <c r="E49" i="26"/>
  <c r="E50" i="26"/>
  <c r="E42" i="26"/>
  <c r="E16" i="32"/>
  <c r="E17" i="32"/>
  <c r="E18" i="32"/>
  <c r="E19" i="32"/>
  <c r="E20" i="32"/>
  <c r="E21" i="32"/>
  <c r="E22" i="32"/>
  <c r="E23" i="32"/>
  <c r="E15" i="32"/>
  <c r="E16" i="26"/>
  <c r="E17" i="26"/>
  <c r="E18" i="26"/>
  <c r="E19" i="26"/>
  <c r="E20" i="26"/>
  <c r="E21" i="26"/>
  <c r="E22" i="26"/>
  <c r="E23" i="26"/>
  <c r="E15" i="26"/>
  <c r="C13" i="37"/>
  <c r="D13" i="37"/>
  <c r="G23" i="26"/>
  <c r="C12" i="37"/>
  <c r="D12" i="37"/>
  <c r="G22" i="32"/>
  <c r="C11" i="37"/>
  <c r="D11" i="37"/>
  <c r="C10" i="37"/>
  <c r="D10" i="37"/>
  <c r="C9" i="37"/>
  <c r="D9" i="37"/>
  <c r="G19" i="26"/>
  <c r="C8" i="37"/>
  <c r="D8" i="37"/>
  <c r="G18" i="32"/>
  <c r="C7" i="37"/>
  <c r="D7" i="37"/>
  <c r="C6" i="37"/>
  <c r="D6" i="37"/>
  <c r="C5" i="37"/>
  <c r="D5" i="37"/>
  <c r="G17" i="32"/>
  <c r="G15" i="32"/>
  <c r="G22" i="26"/>
  <c r="F21" i="32"/>
  <c r="G18" i="26"/>
  <c r="F17" i="32"/>
  <c r="F18" i="26"/>
  <c r="F22" i="26"/>
  <c r="G21" i="32"/>
  <c r="G15" i="26"/>
  <c r="F21" i="26"/>
  <c r="F17" i="26"/>
  <c r="G21" i="26"/>
  <c r="G17" i="26"/>
  <c r="F15" i="32"/>
  <c r="F20" i="32"/>
  <c r="F16" i="32"/>
  <c r="G20" i="32"/>
  <c r="G16" i="32"/>
  <c r="F15" i="26"/>
  <c r="F20" i="26"/>
  <c r="F16" i="26"/>
  <c r="G20" i="26"/>
  <c r="G16" i="26"/>
  <c r="F23" i="32"/>
  <c r="F19" i="32"/>
  <c r="G23" i="32"/>
  <c r="G19" i="32"/>
  <c r="F23" i="26"/>
  <c r="F19" i="26"/>
  <c r="F22" i="32"/>
  <c r="F18" i="32"/>
  <c r="O32" i="32"/>
  <c r="D11" i="32"/>
  <c r="J28" i="32"/>
  <c r="D11" i="26"/>
  <c r="E85" i="32"/>
  <c r="V7" i="26"/>
  <c r="J29" i="32"/>
  <c r="L29" i="32"/>
  <c r="O33" i="32"/>
  <c r="Q33" i="32"/>
  <c r="O31" i="32"/>
  <c r="Q31" i="32"/>
  <c r="E29" i="32"/>
  <c r="G29" i="32"/>
  <c r="E34" i="32"/>
  <c r="E33" i="32"/>
  <c r="G33" i="32"/>
  <c r="E31" i="32"/>
  <c r="G31" i="32"/>
  <c r="O35" i="32"/>
  <c r="Q35" i="32"/>
  <c r="E32" i="32"/>
  <c r="E28" i="32"/>
  <c r="E35" i="32"/>
  <c r="G35" i="32"/>
  <c r="E36" i="32"/>
  <c r="G36" i="32"/>
  <c r="E30" i="32"/>
  <c r="J32" i="32"/>
  <c r="L32" i="32"/>
  <c r="J35" i="32"/>
  <c r="L35" i="32"/>
  <c r="J31" i="32"/>
  <c r="L31" i="32"/>
  <c r="J36" i="32"/>
  <c r="O28" i="32"/>
  <c r="O29" i="32"/>
  <c r="Q29" i="32"/>
  <c r="J34" i="32"/>
  <c r="L34" i="32"/>
  <c r="O30" i="32"/>
  <c r="Q30" i="32"/>
  <c r="J30" i="32"/>
  <c r="L30" i="32"/>
  <c r="O36" i="32"/>
  <c r="Q36" i="32"/>
  <c r="J33" i="32"/>
  <c r="L33" i="32"/>
  <c r="O34" i="32"/>
  <c r="Q34" i="32"/>
  <c r="E28" i="26"/>
  <c r="G30" i="32"/>
  <c r="G34" i="32"/>
  <c r="L36" i="32"/>
  <c r="B69" i="32"/>
  <c r="G32" i="32"/>
  <c r="Q32" i="32"/>
  <c r="T36" i="32"/>
  <c r="F78" i="32"/>
  <c r="T33" i="32"/>
  <c r="E75" i="32"/>
  <c r="T31" i="32"/>
  <c r="E58" i="32"/>
  <c r="G28" i="32"/>
  <c r="E37" i="32"/>
  <c r="F75" i="32"/>
  <c r="T32" i="32"/>
  <c r="H74" i="32"/>
  <c r="T29" i="32"/>
  <c r="G71" i="32"/>
  <c r="T30" i="32"/>
  <c r="E72" i="32"/>
  <c r="O37" i="32"/>
  <c r="Q28" i="32"/>
  <c r="Q37" i="32"/>
  <c r="T35" i="32"/>
  <c r="E77" i="32"/>
  <c r="T34" i="32"/>
  <c r="H76" i="32"/>
  <c r="L28" i="32"/>
  <c r="L37" i="32"/>
  <c r="J37" i="32"/>
  <c r="H75" i="32"/>
  <c r="H60" i="32"/>
  <c r="H63" i="32"/>
  <c r="F63" i="32"/>
  <c r="H78" i="32"/>
  <c r="G63" i="32"/>
  <c r="E78" i="32"/>
  <c r="G78" i="32"/>
  <c r="E63" i="32"/>
  <c r="F60" i="32"/>
  <c r="G60" i="32"/>
  <c r="E60" i="32"/>
  <c r="G75" i="32"/>
  <c r="H58" i="32"/>
  <c r="F73" i="32"/>
  <c r="G73" i="32"/>
  <c r="E73" i="32"/>
  <c r="G58" i="32"/>
  <c r="F58" i="32"/>
  <c r="H73" i="32"/>
  <c r="F71" i="32"/>
  <c r="H77" i="32"/>
  <c r="E74" i="32"/>
  <c r="G74" i="32"/>
  <c r="E76" i="32"/>
  <c r="G57" i="32"/>
  <c r="F57" i="32"/>
  <c r="E57" i="32"/>
  <c r="H57" i="32"/>
  <c r="F72" i="32"/>
  <c r="F76" i="32"/>
  <c r="G62" i="32"/>
  <c r="F62" i="32"/>
  <c r="E62" i="32"/>
  <c r="H62" i="32"/>
  <c r="G56" i="32"/>
  <c r="F56" i="32"/>
  <c r="E56" i="32"/>
  <c r="H56" i="32"/>
  <c r="G72" i="32"/>
  <c r="G76" i="32"/>
  <c r="H71" i="32"/>
  <c r="F77" i="32"/>
  <c r="G59" i="32"/>
  <c r="F59" i="32"/>
  <c r="E59" i="32"/>
  <c r="H59" i="32"/>
  <c r="G77" i="32"/>
  <c r="H72" i="32"/>
  <c r="E71" i="32"/>
  <c r="F74" i="32"/>
  <c r="G61" i="32"/>
  <c r="F61" i="32"/>
  <c r="E61" i="32"/>
  <c r="H61" i="32"/>
  <c r="G37" i="32"/>
  <c r="T37" i="32"/>
  <c r="T28" i="32"/>
  <c r="G55" i="32"/>
  <c r="G64" i="32"/>
  <c r="F55" i="32"/>
  <c r="F64" i="32"/>
  <c r="E55" i="32"/>
  <c r="E64" i="32"/>
  <c r="H55" i="32"/>
  <c r="H64" i="32"/>
  <c r="H70" i="32"/>
  <c r="H79" i="32"/>
  <c r="E5" i="35"/>
  <c r="F70" i="32"/>
  <c r="F79" i="32"/>
  <c r="C5" i="35"/>
  <c r="E70" i="32"/>
  <c r="E79" i="32"/>
  <c r="B5" i="35"/>
  <c r="G70" i="32"/>
  <c r="G79" i="32"/>
  <c r="F84" i="32"/>
  <c r="D5" i="35"/>
  <c r="V9" i="26"/>
  <c r="V8" i="26"/>
  <c r="J29" i="26"/>
  <c r="L29" i="26"/>
  <c r="J33" i="26"/>
  <c r="L33" i="26"/>
  <c r="J28" i="26"/>
  <c r="J36" i="26"/>
  <c r="L36" i="26"/>
  <c r="J30" i="26"/>
  <c r="L30" i="26"/>
  <c r="J34" i="26"/>
  <c r="L34" i="26"/>
  <c r="J31" i="26"/>
  <c r="L31" i="26"/>
  <c r="J35" i="26"/>
  <c r="L35" i="26"/>
  <c r="J32" i="26"/>
  <c r="L32" i="26"/>
  <c r="O32" i="26"/>
  <c r="Q32" i="26"/>
  <c r="O36" i="26"/>
  <c r="Q36" i="26"/>
  <c r="O29" i="26"/>
  <c r="Q29" i="26"/>
  <c r="O33" i="26"/>
  <c r="Q33" i="26"/>
  <c r="O28" i="26"/>
  <c r="Q28" i="26"/>
  <c r="O30" i="26"/>
  <c r="Q30" i="26"/>
  <c r="O34" i="26"/>
  <c r="Q34" i="26"/>
  <c r="O31" i="26"/>
  <c r="Q31" i="26"/>
  <c r="O35" i="26"/>
  <c r="Q35" i="26"/>
  <c r="E31" i="26"/>
  <c r="G31" i="26"/>
  <c r="E35" i="26"/>
  <c r="G35" i="26"/>
  <c r="E34" i="26"/>
  <c r="G34" i="26"/>
  <c r="E32" i="26"/>
  <c r="G32" i="26"/>
  <c r="E36" i="26"/>
  <c r="G36" i="26"/>
  <c r="E29" i="26"/>
  <c r="G29" i="26"/>
  <c r="E33" i="26"/>
  <c r="G33" i="26"/>
  <c r="E30" i="26"/>
  <c r="G30" i="26"/>
  <c r="T35" i="26"/>
  <c r="H63" i="26"/>
  <c r="T33" i="26"/>
  <c r="H61" i="26"/>
  <c r="T31" i="26"/>
  <c r="F59" i="26"/>
  <c r="O37" i="26"/>
  <c r="T29" i="26"/>
  <c r="E57" i="26"/>
  <c r="T30" i="26"/>
  <c r="E58" i="26"/>
  <c r="T32" i="26"/>
  <c r="H60" i="26"/>
  <c r="T36" i="26"/>
  <c r="H64" i="26"/>
  <c r="J37" i="26"/>
  <c r="L28" i="26"/>
  <c r="L37" i="26"/>
  <c r="T34" i="26"/>
  <c r="E62" i="26"/>
  <c r="Q37" i="26"/>
  <c r="G63" i="26"/>
  <c r="F63" i="26"/>
  <c r="G61" i="26"/>
  <c r="E61" i="26"/>
  <c r="F61" i="26"/>
  <c r="E63" i="26"/>
  <c r="E64" i="26"/>
  <c r="G64" i="26"/>
  <c r="F64" i="26"/>
  <c r="H58" i="26"/>
  <c r="G57" i="26"/>
  <c r="F57" i="26"/>
  <c r="G58" i="26"/>
  <c r="H57" i="26"/>
  <c r="F60" i="26"/>
  <c r="G59" i="26"/>
  <c r="G60" i="26"/>
  <c r="E59" i="26"/>
  <c r="H59" i="26"/>
  <c r="F58" i="26"/>
  <c r="E60" i="26"/>
  <c r="H62" i="26"/>
  <c r="F62" i="26"/>
  <c r="G62" i="26"/>
  <c r="G28" i="26"/>
  <c r="E37" i="26"/>
  <c r="G37" i="26"/>
  <c r="T37" i="26"/>
  <c r="T28" i="26"/>
  <c r="H56" i="26"/>
  <c r="E56" i="26"/>
  <c r="G56" i="26"/>
  <c r="F56" i="26"/>
  <c r="E86" i="26"/>
  <c r="B70" i="26"/>
  <c r="H78" i="26"/>
  <c r="E78" i="26"/>
  <c r="G76" i="26"/>
  <c r="F77" i="26"/>
  <c r="G75" i="26"/>
  <c r="E74" i="26"/>
  <c r="H74" i="26"/>
  <c r="G73" i="26"/>
  <c r="G78" i="26"/>
  <c r="H76" i="26"/>
  <c r="F79" i="26"/>
  <c r="G77" i="26"/>
  <c r="F72" i="26"/>
  <c r="E72" i="26"/>
  <c r="E73" i="26"/>
  <c r="E71" i="26"/>
  <c r="E76" i="26"/>
  <c r="G72" i="26"/>
  <c r="E75" i="26"/>
  <c r="F78" i="26"/>
  <c r="G71" i="26"/>
  <c r="F71" i="26"/>
  <c r="F76" i="26"/>
  <c r="G79" i="26"/>
  <c r="H77" i="26"/>
  <c r="H72" i="26"/>
  <c r="H75" i="26"/>
  <c r="F74" i="26"/>
  <c r="F73" i="26"/>
  <c r="H71" i="26"/>
  <c r="H79" i="26"/>
  <c r="E77" i="26"/>
  <c r="F75" i="26"/>
  <c r="G74" i="26"/>
  <c r="H73" i="26"/>
  <c r="E79" i="26"/>
  <c r="E65" i="26"/>
  <c r="F65" i="26"/>
  <c r="G65" i="26"/>
  <c r="H65" i="26"/>
  <c r="H80" i="26"/>
  <c r="E4" i="35"/>
  <c r="E80" i="26"/>
  <c r="B4" i="35"/>
  <c r="F80" i="26"/>
  <c r="C4" i="35"/>
  <c r="G80" i="26"/>
  <c r="D4" i="35"/>
  <c r="F85" i="26"/>
</calcChain>
</file>

<file path=xl/sharedStrings.xml><?xml version="1.0" encoding="utf-8"?>
<sst xmlns="http://schemas.openxmlformats.org/spreadsheetml/2006/main" count="396" uniqueCount="72">
  <si>
    <t>Roles</t>
  </si>
  <si>
    <t>Person/Shift</t>
  </si>
  <si>
    <t>Shifts per day</t>
  </si>
  <si>
    <t>Floor Nurses</t>
  </si>
  <si>
    <t>Doctors</t>
  </si>
  <si>
    <t>Healthcare Assistants</t>
  </si>
  <si>
    <t>Environmental Services</t>
  </si>
  <si>
    <t>Lab Tech</t>
  </si>
  <si>
    <t>Respiratory Therapy</t>
  </si>
  <si>
    <t>Radiology</t>
  </si>
  <si>
    <t>ECG Tech</t>
  </si>
  <si>
    <t>Other</t>
  </si>
  <si>
    <t>Total Team</t>
  </si>
  <si>
    <t>Estimated PPE Needed by Role per Shift</t>
  </si>
  <si>
    <t>Floor Nurse</t>
  </si>
  <si>
    <t>Healthcare Assistant</t>
  </si>
  <si>
    <t>Env Services</t>
  </si>
  <si>
    <t>N95</t>
  </si>
  <si>
    <t>Face Shields</t>
  </si>
  <si>
    <t xml:space="preserve">Total days: </t>
  </si>
  <si>
    <t>Isolation Gowns</t>
  </si>
  <si>
    <t>---&gt;</t>
  </si>
  <si>
    <t>RNs required to staff all floor, monitored, and step down beds including surge beds at usual staffing ratios</t>
  </si>
  <si>
    <t>Include inpatient admitting physicians and consulting physicians (and trainees/residents).</t>
  </si>
  <si>
    <t>All healthcare assistants (does not include clerical and other non-clinical staff).</t>
  </si>
  <si>
    <t>All lab personnel collecting patient samples at bedside.</t>
  </si>
  <si>
    <t>Respiratiory therapists providing bedside care.</t>
  </si>
  <si>
    <t>Radiology techs with direct exposure to patients.</t>
  </si>
  <si>
    <t>ECG techs with direct exposure to patients.</t>
  </si>
  <si>
    <t>Included spiritual care, biomedical, and other medical/surgical personnel as required.</t>
  </si>
  <si>
    <t>Total PPE Needed for ONE DAY</t>
  </si>
  <si>
    <t>Total PPE Needed for TOTAL DAYS</t>
  </si>
  <si>
    <t>Gloves</t>
  </si>
  <si>
    <t>Secion 2 - PPE Assumptions (Eaches)</t>
  </si>
  <si>
    <t>Section 4 - TOTAL DAYS OUTPUT (Eaches)</t>
  </si>
  <si>
    <t>Section 3 - DAILY ORDER QUANTITY (Eaches)</t>
  </si>
  <si>
    <t>Total Days</t>
  </si>
  <si>
    <t>Modeled Weeks Since First Hospitalization</t>
  </si>
  <si>
    <t>-</t>
  </si>
  <si>
    <t>COVID-19 Non-ICU ADC</t>
  </si>
  <si>
    <t>COVID-19 ICU ADC</t>
  </si>
  <si>
    <t>COVID-19 Vent ADC</t>
  </si>
  <si>
    <t>COVID-19 Non-ICU</t>
  </si>
  <si>
    <t>Persons per day</t>
  </si>
  <si>
    <t xml:space="preserve">COVID-19 ICU </t>
  </si>
  <si>
    <t>COVID-19 Ven</t>
  </si>
  <si>
    <t>TOTALS</t>
  </si>
  <si>
    <t>Projection (Days)</t>
  </si>
  <si>
    <t>Re-use considations for Face Shields and N95s</t>
  </si>
  <si>
    <t>Section 2 - Ratios (Per Patient)</t>
  </si>
  <si>
    <t>COVID-19 ICU</t>
  </si>
  <si>
    <t>COVID-19 Vent</t>
  </si>
  <si>
    <t>Section 4 - PPE Assumptions (Eaches)</t>
  </si>
  <si>
    <t>Section 5 - DAILY ORDER QUANTITY (Eaches)</t>
  </si>
  <si>
    <t>Section 6 - TOTAL DAYS OUTPUT (Eaches)</t>
  </si>
  <si>
    <t>Section 1 - Sg2 Average Daily Census Outputs</t>
  </si>
  <si>
    <t>Section 3 - Staffing</t>
  </si>
  <si>
    <t>Scenario 1: COVID-19 Modeling with Social Distancing Impact</t>
  </si>
  <si>
    <t>Scenario 2: COVID-19 Modeling WITHOUT Social Distancing Impact</t>
  </si>
  <si>
    <t>Scenario Comparison</t>
  </si>
  <si>
    <t>Percentage of Total Population Infected</t>
  </si>
  <si>
    <t>Modeled Weeks Since First COVID-19 Hospitalization</t>
  </si>
  <si>
    <t>Estimated Week of</t>
  </si>
  <si>
    <t>COVID-19 Non-ICU Maximum ADC</t>
  </si>
  <si>
    <t>COVID-19 ICU Maximum ADC</t>
  </si>
  <si>
    <t>COVID-19 Vent Maximum ADC</t>
  </si>
  <si>
    <r>
      <t xml:space="preserve">Scenario 2: COVID-19 Modeling </t>
    </r>
    <r>
      <rPr>
        <b/>
        <i/>
        <u/>
        <sz val="10"/>
        <color theme="0"/>
        <rFont val="Arial"/>
        <family val="2"/>
      </rPr>
      <t>WITHOUT</t>
    </r>
    <r>
      <rPr>
        <b/>
        <sz val="10"/>
        <color theme="0"/>
        <rFont val="Arial"/>
        <family val="2"/>
      </rPr>
      <t xml:space="preserve"> Social Distancing Impact</t>
    </r>
  </si>
  <si>
    <t>Section 3 - Staffing Demand</t>
  </si>
  <si>
    <t>Directions: Copy weekly outs direct from the Sg2 Surge Demand Calculator</t>
  </si>
  <si>
    <t>Directions: With support from clinical leadership, in section 2 identify staff per patient ratios based on role and patient classification. In section 4, enter assumptions of PPE usage during a 12 hour shift.</t>
  </si>
  <si>
    <t xml:space="preserve">Directions: All information should populate for the scenarios. </t>
  </si>
  <si>
    <t>Total Demand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</si>
</sst>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;@"/>
  </numFmts>
  <fonts count="20" x14ac:knownFonts="1">
    <font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rgb="FFFFFFFF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b/>
      <i/>
      <u/>
      <sz val="10"/>
      <color theme="0"/>
      <name val="Arial"/>
      <family val="2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 tint="-0.49998474074526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87">
    <xf numFmtId="0" fontId="0" fillId="0" borderId="0" xfId="0"/>
    <xf numFmtId="0" fontId="4" fillId="7" borderId="3" xfId="0" applyFont="1" applyFill="1" applyBorder="1" applyAlignment="1">
      <alignment horizontal="center"/>
    </xf>
    <xf numFmtId="0" fontId="3" fillId="11" borderId="20" xfId="0" applyFont="1" applyFill="1" applyBorder="1"/>
    <xf numFmtId="3" fontId="4" fillId="3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Border="1" applyAlignment="1">
      <alignment wrapText="1"/>
    </xf>
    <xf numFmtId="0" fontId="6" fillId="4" borderId="9" xfId="0" applyFont="1" applyFill="1" applyBorder="1"/>
    <xf numFmtId="0" fontId="7" fillId="2" borderId="0" xfId="0" applyFont="1" applyFill="1"/>
    <xf numFmtId="0" fontId="6" fillId="4" borderId="12" xfId="0" applyFont="1" applyFill="1" applyBorder="1"/>
    <xf numFmtId="0" fontId="6" fillId="4" borderId="13" xfId="0" applyFont="1" applyFill="1" applyBorder="1" applyAlignment="1">
      <alignment horizontal="center" wrapText="1"/>
    </xf>
    <xf numFmtId="1" fontId="8" fillId="7" borderId="3" xfId="0" applyNumberFormat="1" applyFont="1" applyFill="1" applyBorder="1" applyAlignment="1">
      <alignment horizontal="center"/>
    </xf>
    <xf numFmtId="3" fontId="6" fillId="12" borderId="3" xfId="0" applyNumberFormat="1" applyFont="1" applyFill="1" applyBorder="1" applyAlignment="1">
      <alignment horizontal="center"/>
    </xf>
    <xf numFmtId="2" fontId="4" fillId="2" borderId="0" xfId="0" applyNumberFormat="1" applyFont="1" applyFill="1"/>
    <xf numFmtId="0" fontId="8" fillId="7" borderId="22" xfId="0" applyFont="1" applyFill="1" applyBorder="1" applyAlignment="1">
      <alignment horizontal="center"/>
    </xf>
    <xf numFmtId="0" fontId="9" fillId="2" borderId="17" xfId="0" quotePrefix="1" applyFont="1" applyFill="1" applyBorder="1" applyAlignment="1">
      <alignment horizontal="center"/>
    </xf>
    <xf numFmtId="0" fontId="9" fillId="2" borderId="18" xfId="0" quotePrefix="1" applyFont="1" applyFill="1" applyBorder="1" applyAlignment="1">
      <alignment horizontal="center"/>
    </xf>
    <xf numFmtId="0" fontId="9" fillId="2" borderId="19" xfId="0" quotePrefix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4" borderId="30" xfId="0" applyFont="1" applyFill="1" applyBorder="1"/>
    <xf numFmtId="0" fontId="6" fillId="4" borderId="31" xfId="0" applyFont="1" applyFill="1" applyBorder="1" applyAlignment="1">
      <alignment wrapText="1"/>
    </xf>
    <xf numFmtId="0" fontId="6" fillId="4" borderId="7" xfId="0" applyFont="1" applyFill="1" applyBorder="1" applyAlignment="1">
      <alignment wrapText="1"/>
    </xf>
    <xf numFmtId="0" fontId="6" fillId="4" borderId="5" xfId="0" applyFont="1" applyFill="1" applyBorder="1" applyAlignment="1">
      <alignment horizontal="center" wrapText="1"/>
    </xf>
    <xf numFmtId="1" fontId="4" fillId="10" borderId="8" xfId="0" applyNumberFormat="1" applyFont="1" applyFill="1" applyBorder="1" applyAlignment="1">
      <alignment horizontal="center"/>
    </xf>
    <xf numFmtId="0" fontId="6" fillId="4" borderId="14" xfId="0" applyFont="1" applyFill="1" applyBorder="1"/>
    <xf numFmtId="1" fontId="6" fillId="4" borderId="15" xfId="0" applyNumberFormat="1" applyFont="1" applyFill="1" applyBorder="1" applyAlignment="1">
      <alignment horizontal="center"/>
    </xf>
    <xf numFmtId="1" fontId="6" fillId="4" borderId="16" xfId="0" applyNumberFormat="1" applyFont="1" applyFill="1" applyBorder="1" applyAlignment="1">
      <alignment horizontal="center"/>
    </xf>
    <xf numFmtId="0" fontId="7" fillId="2" borderId="6" xfId="0" applyFont="1" applyFill="1" applyBorder="1"/>
    <xf numFmtId="0" fontId="7" fillId="2" borderId="0" xfId="0" applyFont="1" applyFill="1" applyBorder="1"/>
    <xf numFmtId="0" fontId="6" fillId="2" borderId="0" xfId="0" applyFont="1" applyFill="1" applyBorder="1" applyAlignment="1">
      <alignment vertical="center"/>
    </xf>
    <xf numFmtId="0" fontId="6" fillId="6" borderId="9" xfId="0" applyFont="1" applyFill="1" applyBorder="1"/>
    <xf numFmtId="0" fontId="8" fillId="8" borderId="3" xfId="0" applyFont="1" applyFill="1" applyBorder="1" applyAlignment="1">
      <alignment horizontal="center"/>
    </xf>
    <xf numFmtId="0" fontId="8" fillId="8" borderId="18" xfId="0" applyFont="1" applyFill="1" applyBorder="1" applyAlignment="1">
      <alignment horizontal="center"/>
    </xf>
    <xf numFmtId="0" fontId="6" fillId="6" borderId="14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0" fontId="6" fillId="13" borderId="1" xfId="0" applyFont="1" applyFill="1" applyBorder="1" applyAlignment="1">
      <alignment horizontal="center"/>
    </xf>
    <xf numFmtId="0" fontId="6" fillId="6" borderId="23" xfId="0" applyFont="1" applyFill="1" applyBorder="1"/>
    <xf numFmtId="3" fontId="6" fillId="12" borderId="33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8" fillId="8" borderId="3" xfId="0" applyFont="1" applyFill="1" applyBorder="1" applyAlignment="1">
      <alignment horizontal="center" wrapText="1"/>
    </xf>
    <xf numFmtId="0" fontId="8" fillId="8" borderId="18" xfId="0" applyFont="1" applyFill="1" applyBorder="1" applyAlignment="1">
      <alignment horizontal="center" wrapText="1"/>
    </xf>
    <xf numFmtId="0" fontId="4" fillId="2" borderId="34" xfId="0" applyFont="1" applyFill="1" applyBorder="1" applyAlignment="1"/>
    <xf numFmtId="0" fontId="4" fillId="2" borderId="35" xfId="0" applyFont="1" applyFill="1" applyBorder="1" applyAlignment="1"/>
    <xf numFmtId="0" fontId="7" fillId="2" borderId="35" xfId="0" applyFont="1" applyFill="1" applyBorder="1" applyAlignment="1"/>
    <xf numFmtId="0" fontId="4" fillId="2" borderId="36" xfId="0" applyFont="1" applyFill="1" applyBorder="1" applyAlignment="1"/>
    <xf numFmtId="3" fontId="12" fillId="7" borderId="3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left"/>
      <protection hidden="1"/>
    </xf>
    <xf numFmtId="0" fontId="16" fillId="2" borderId="0" xfId="0" applyFont="1" applyFill="1" applyBorder="1" applyAlignment="1" applyProtection="1">
      <alignment horizontal="center"/>
      <protection hidden="1"/>
    </xf>
    <xf numFmtId="9" fontId="8" fillId="7" borderId="3" xfId="1" applyFont="1" applyFill="1" applyBorder="1" applyAlignment="1">
      <alignment horizontal="center"/>
    </xf>
    <xf numFmtId="0" fontId="14" fillId="4" borderId="3" xfId="0" applyFont="1" applyFill="1" applyBorder="1" applyAlignment="1" applyProtection="1">
      <alignment horizontal="right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64" fontId="17" fillId="4" borderId="3" xfId="0" applyNumberFormat="1" applyFont="1" applyFill="1" applyBorder="1" applyAlignment="1" applyProtection="1">
      <alignment horizontal="center" vertical="center"/>
      <protection hidden="1"/>
    </xf>
    <xf numFmtId="0" fontId="9" fillId="2" borderId="26" xfId="0" quotePrefix="1" applyFont="1" applyFill="1" applyBorder="1" applyAlignment="1">
      <alignment horizontal="center"/>
    </xf>
    <xf numFmtId="0" fontId="9" fillId="2" borderId="28" xfId="0" quotePrefix="1" applyFont="1" applyFill="1" applyBorder="1" applyAlignment="1">
      <alignment horizontal="center"/>
    </xf>
    <xf numFmtId="0" fontId="9" fillId="2" borderId="29" xfId="0" quotePrefix="1" applyFont="1" applyFill="1" applyBorder="1" applyAlignment="1">
      <alignment horizontal="center"/>
    </xf>
    <xf numFmtId="0" fontId="19" fillId="0" borderId="0" xfId="0" applyFont="1"/>
    <xf numFmtId="0" fontId="14" fillId="4" borderId="32" xfId="0" applyFont="1" applyFill="1" applyBorder="1" applyAlignment="1" applyProtection="1">
      <alignment horizontal="center"/>
      <protection hidden="1"/>
    </xf>
    <xf numFmtId="0" fontId="14" fillId="4" borderId="28" xfId="0" applyFont="1" applyFill="1" applyBorder="1" applyAlignment="1" applyProtection="1">
      <alignment horizontal="center"/>
      <protection hidden="1"/>
    </xf>
    <xf numFmtId="0" fontId="14" fillId="4" borderId="4" xfId="0" applyFont="1" applyFill="1" applyBorder="1" applyAlignment="1" applyProtection="1">
      <alignment horizontal="center"/>
      <protection hidden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wrapText="1"/>
    </xf>
    <xf numFmtId="0" fontId="4" fillId="2" borderId="3" xfId="0" applyFont="1" applyFill="1" applyBorder="1" applyAlignment="1">
      <alignment horizontal="left"/>
    </xf>
    <xf numFmtId="0" fontId="4" fillId="2" borderId="37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left"/>
    </xf>
    <xf numFmtId="0" fontId="1" fillId="9" borderId="6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3" fillId="11" borderId="23" xfId="0" applyFont="1" applyFill="1" applyBorder="1" applyAlignment="1">
      <alignment horizontal="left"/>
    </xf>
    <xf numFmtId="0" fontId="3" fillId="11" borderId="33" xfId="0" applyFont="1" applyFill="1" applyBorder="1" applyAlignment="1">
      <alignment horizontal="left"/>
    </xf>
    <xf numFmtId="0" fontId="6" fillId="4" borderId="2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3" fillId="11" borderId="27" xfId="0" applyFont="1" applyFill="1" applyBorder="1" applyAlignment="1">
      <alignment horizontal="left"/>
    </xf>
    <xf numFmtId="0" fontId="3" fillId="11" borderId="28" xfId="0" applyFont="1" applyFill="1" applyBorder="1" applyAlignment="1">
      <alignment horizontal="left"/>
    </xf>
    <xf numFmtId="0" fontId="3" fillId="11" borderId="4" xfId="0" applyFont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11" borderId="38" xfId="0" applyFont="1" applyFill="1" applyBorder="1" applyAlignment="1">
      <alignment horizontal="center"/>
    </xf>
    <xf numFmtId="0" fontId="3" fillId="11" borderId="39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3737"/>
      <color rgb="FFFF5050"/>
      <color rgb="FFFFFFFF"/>
      <color rgb="FFA50021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zoomScale="90" zoomScaleNormal="90" workbookViewId="0">
      <selection activeCell="A21" sqref="A21"/>
    </sheetView>
  </sheetViews>
  <sheetFormatPr defaultRowHeight="14.5" x14ac:dyDescent="0.35"/>
  <cols>
    <col min="1" max="1" width="49" bestFit="1" customWidth="1"/>
    <col min="2" max="4" width="6.81640625" bestFit="1" customWidth="1"/>
    <col min="5" max="5" width="5.26953125" bestFit="1" customWidth="1"/>
    <col min="6" max="8" width="6.26953125" bestFit="1" customWidth="1"/>
    <col min="9" max="10" width="6" bestFit="1" customWidth="1"/>
    <col min="11" max="13" width="7" bestFit="1" customWidth="1"/>
    <col min="14" max="14" width="5.1796875" bestFit="1" customWidth="1"/>
    <col min="15" max="17" width="6.1796875" bestFit="1" customWidth="1"/>
    <col min="18" max="18" width="4.7265625" bestFit="1" customWidth="1"/>
    <col min="19" max="21" width="5.7265625" bestFit="1" customWidth="1"/>
    <col min="22" max="22" width="5.453125" bestFit="1" customWidth="1"/>
  </cols>
  <sheetData>
    <row r="1" spans="1:22" x14ac:dyDescent="0.35">
      <c r="A1" s="57" t="s">
        <v>68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2" x14ac:dyDescent="0.3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2" x14ac:dyDescent="0.35">
      <c r="A3" s="58" t="s">
        <v>57</v>
      </c>
      <c r="B3" s="59"/>
      <c r="C3" s="59"/>
      <c r="D3" s="59"/>
      <c r="E3" s="60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1:22" ht="15.5" x14ac:dyDescent="0.35">
      <c r="A4" s="58" t="s">
        <v>60</v>
      </c>
      <c r="B4" s="59"/>
      <c r="C4" s="59"/>
      <c r="D4" s="60"/>
      <c r="E4" s="50">
        <v>0.51286457058334645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</row>
    <row r="5" spans="1:22" x14ac:dyDescent="0.35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spans="1:22" x14ac:dyDescent="0.35">
      <c r="A6" s="51" t="s">
        <v>61</v>
      </c>
      <c r="B6" s="52">
        <v>1</v>
      </c>
      <c r="C6" s="52">
        <v>2</v>
      </c>
      <c r="D6" s="52">
        <v>3</v>
      </c>
      <c r="E6" s="52">
        <v>4</v>
      </c>
      <c r="F6" s="52">
        <v>5</v>
      </c>
      <c r="G6" s="52">
        <v>6</v>
      </c>
      <c r="H6" s="52">
        <v>7</v>
      </c>
      <c r="I6" s="52">
        <v>8</v>
      </c>
      <c r="J6" s="52">
        <v>9</v>
      </c>
      <c r="K6" s="52">
        <v>10</v>
      </c>
      <c r="L6" s="52">
        <v>11</v>
      </c>
      <c r="M6" s="52">
        <v>12</v>
      </c>
      <c r="N6" s="52">
        <v>13</v>
      </c>
      <c r="O6" s="52">
        <v>14</v>
      </c>
      <c r="P6" s="52">
        <v>15</v>
      </c>
      <c r="Q6" s="52">
        <v>16</v>
      </c>
      <c r="R6" s="52">
        <v>17</v>
      </c>
      <c r="S6" s="52">
        <v>18</v>
      </c>
      <c r="T6" s="52">
        <v>19</v>
      </c>
      <c r="U6" s="52">
        <v>20</v>
      </c>
      <c r="V6" s="52">
        <v>21</v>
      </c>
    </row>
    <row r="7" spans="1:22" x14ac:dyDescent="0.35">
      <c r="A7" s="51" t="s">
        <v>62</v>
      </c>
      <c r="B7" s="53">
        <v>43904</v>
      </c>
      <c r="C7" s="53">
        <v>43911</v>
      </c>
      <c r="D7" s="53">
        <v>43918</v>
      </c>
      <c r="E7" s="53">
        <v>43925</v>
      </c>
      <c r="F7" s="53">
        <v>43932</v>
      </c>
      <c r="G7" s="53">
        <v>43939</v>
      </c>
      <c r="H7" s="53">
        <v>43946</v>
      </c>
      <c r="I7" s="53">
        <v>43953</v>
      </c>
      <c r="J7" s="53">
        <v>43960</v>
      </c>
      <c r="K7" s="53">
        <v>43967</v>
      </c>
      <c r="L7" s="53">
        <v>43974</v>
      </c>
      <c r="M7" s="53">
        <v>43981</v>
      </c>
      <c r="N7" s="53">
        <v>43988</v>
      </c>
      <c r="O7" s="53">
        <v>43995</v>
      </c>
      <c r="P7" s="53">
        <v>44002</v>
      </c>
      <c r="Q7" s="53">
        <v>44009</v>
      </c>
      <c r="R7" s="53">
        <v>44016</v>
      </c>
      <c r="S7" s="53">
        <v>44023</v>
      </c>
      <c r="T7" s="53">
        <v>44030</v>
      </c>
      <c r="U7" s="53">
        <v>44037</v>
      </c>
      <c r="V7" s="53">
        <v>44044</v>
      </c>
    </row>
    <row r="8" spans="1:22" ht="15.5" x14ac:dyDescent="0.35">
      <c r="A8" s="8" t="s">
        <v>63</v>
      </c>
      <c r="B8" s="12">
        <v>5.8500000000000005</v>
      </c>
      <c r="C8" s="12">
        <v>26.910000000000004</v>
      </c>
      <c r="D8" s="12">
        <v>89.7</v>
      </c>
      <c r="E8" s="12">
        <v>230</v>
      </c>
      <c r="F8" s="12">
        <v>280</v>
      </c>
      <c r="G8" s="12">
        <v>310</v>
      </c>
      <c r="H8" s="12">
        <v>300</v>
      </c>
      <c r="I8" s="12">
        <v>300</v>
      </c>
      <c r="J8" s="12">
        <v>280</v>
      </c>
      <c r="K8" s="12">
        <v>240</v>
      </c>
      <c r="L8" s="12">
        <v>200</v>
      </c>
      <c r="M8" s="12">
        <v>160</v>
      </c>
      <c r="N8" s="12">
        <v>120</v>
      </c>
      <c r="O8" s="12">
        <v>86.190000000000012</v>
      </c>
      <c r="P8" s="12">
        <v>60.060000000000009</v>
      </c>
      <c r="Q8" s="12">
        <v>40.56</v>
      </c>
      <c r="R8" s="12">
        <v>25.740000000000002</v>
      </c>
      <c r="S8" s="12">
        <v>16.380000000000003</v>
      </c>
      <c r="T8" s="12">
        <v>9.7500000000000018</v>
      </c>
      <c r="U8" s="12">
        <v>2.7300000000000004</v>
      </c>
      <c r="V8" s="12" t="s">
        <v>38</v>
      </c>
    </row>
    <row r="9" spans="1:22" ht="15.5" x14ac:dyDescent="0.35">
      <c r="A9" s="8" t="s">
        <v>64</v>
      </c>
      <c r="B9" s="12">
        <v>0.39</v>
      </c>
      <c r="C9" s="12">
        <v>8.9700000000000006</v>
      </c>
      <c r="D9" s="12">
        <v>39.39</v>
      </c>
      <c r="E9" s="12">
        <v>110</v>
      </c>
      <c r="F9" s="12">
        <v>130</v>
      </c>
      <c r="G9" s="12">
        <v>130</v>
      </c>
      <c r="H9" s="12">
        <v>130</v>
      </c>
      <c r="I9" s="12">
        <v>130</v>
      </c>
      <c r="J9" s="12">
        <v>120</v>
      </c>
      <c r="K9" s="12">
        <v>100</v>
      </c>
      <c r="L9" s="12">
        <v>81.120000000000019</v>
      </c>
      <c r="M9" s="12">
        <v>60.839999999999996</v>
      </c>
      <c r="N9" s="12">
        <v>45.63</v>
      </c>
      <c r="O9" s="12">
        <v>31.590000000000003</v>
      </c>
      <c r="P9" s="12">
        <v>19.110000000000003</v>
      </c>
      <c r="Q9" s="12">
        <v>13.260000000000002</v>
      </c>
      <c r="R9" s="12">
        <v>7.8000000000000016</v>
      </c>
      <c r="S9" s="12">
        <v>3.1200000000000006</v>
      </c>
      <c r="T9" s="12" t="s">
        <v>38</v>
      </c>
      <c r="U9" s="12" t="s">
        <v>38</v>
      </c>
      <c r="V9" s="12" t="s">
        <v>38</v>
      </c>
    </row>
    <row r="10" spans="1:22" ht="15.5" x14ac:dyDescent="0.35">
      <c r="A10" s="8" t="s">
        <v>65</v>
      </c>
      <c r="B10" s="12" t="s">
        <v>38</v>
      </c>
      <c r="C10" s="12">
        <v>5.4600000000000009</v>
      </c>
      <c r="D10" s="12">
        <v>27.299999999999997</v>
      </c>
      <c r="E10" s="12">
        <v>79.949999999999989</v>
      </c>
      <c r="F10" s="12">
        <v>99.060000000000016</v>
      </c>
      <c r="G10" s="12">
        <v>97.890000000000015</v>
      </c>
      <c r="H10" s="12">
        <v>93.600000000000009</v>
      </c>
      <c r="I10" s="12">
        <v>93.210000000000008</v>
      </c>
      <c r="J10" s="12">
        <v>83.850000000000023</v>
      </c>
      <c r="K10" s="12">
        <v>71.370000000000019</v>
      </c>
      <c r="L10" s="12">
        <v>55.38</v>
      </c>
      <c r="M10" s="12">
        <v>43.29</v>
      </c>
      <c r="N10" s="12">
        <v>30.42</v>
      </c>
      <c r="O10" s="12">
        <v>18.720000000000006</v>
      </c>
      <c r="P10" s="12">
        <v>13.650000000000002</v>
      </c>
      <c r="Q10" s="12">
        <v>8.5800000000000018</v>
      </c>
      <c r="R10" s="12">
        <v>3.5100000000000007</v>
      </c>
      <c r="S10" s="12" t="s">
        <v>38</v>
      </c>
      <c r="T10" s="12" t="s">
        <v>38</v>
      </c>
      <c r="U10" s="12" t="s">
        <v>38</v>
      </c>
      <c r="V10" s="12" t="s">
        <v>38</v>
      </c>
    </row>
    <row r="11" spans="1:22" x14ac:dyDescent="0.3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</row>
    <row r="12" spans="1:22" x14ac:dyDescent="0.35">
      <c r="A12" s="58" t="s">
        <v>66</v>
      </c>
      <c r="B12" s="59"/>
      <c r="C12" s="59"/>
      <c r="D12" s="59"/>
      <c r="E12" s="60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pans="1:22" ht="15.5" x14ac:dyDescent="0.35">
      <c r="A13" s="58" t="s">
        <v>60</v>
      </c>
      <c r="B13" s="59"/>
      <c r="C13" s="59"/>
      <c r="D13" s="60"/>
      <c r="E13" s="50">
        <v>0.8514951718442122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</row>
    <row r="14" spans="1:22" x14ac:dyDescent="0.3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</row>
    <row r="15" spans="1:22" x14ac:dyDescent="0.35">
      <c r="A15" s="51" t="s">
        <v>61</v>
      </c>
      <c r="B15" s="52">
        <v>1</v>
      </c>
      <c r="C15" s="52">
        <v>2</v>
      </c>
      <c r="D15" s="52">
        <v>3</v>
      </c>
      <c r="E15" s="52">
        <v>4</v>
      </c>
      <c r="F15" s="52">
        <v>5</v>
      </c>
      <c r="G15" s="52">
        <v>6</v>
      </c>
      <c r="H15" s="52">
        <v>7</v>
      </c>
      <c r="I15" s="52">
        <v>8</v>
      </c>
      <c r="J15" s="52">
        <v>9</v>
      </c>
      <c r="K15" s="52">
        <v>10</v>
      </c>
      <c r="L15" s="52">
        <v>11</v>
      </c>
      <c r="M15" s="52">
        <v>12</v>
      </c>
      <c r="N15" s="52">
        <v>13</v>
      </c>
      <c r="O15" s="52">
        <v>14</v>
      </c>
      <c r="P15" s="52">
        <v>15</v>
      </c>
      <c r="Q15" s="52">
        <v>16</v>
      </c>
      <c r="R15" s="52">
        <v>17</v>
      </c>
      <c r="S15" s="52">
        <v>18</v>
      </c>
      <c r="T15" s="52">
        <v>19</v>
      </c>
      <c r="U15" s="52">
        <v>20</v>
      </c>
      <c r="V15" s="52">
        <v>21</v>
      </c>
    </row>
    <row r="16" spans="1:22" x14ac:dyDescent="0.35">
      <c r="A16" s="51" t="s">
        <v>62</v>
      </c>
      <c r="B16" s="53">
        <v>43904</v>
      </c>
      <c r="C16" s="53">
        <v>43911</v>
      </c>
      <c r="D16" s="53">
        <v>43918</v>
      </c>
      <c r="E16" s="53">
        <v>43925</v>
      </c>
      <c r="F16" s="53">
        <v>43932</v>
      </c>
      <c r="G16" s="53">
        <v>43939</v>
      </c>
      <c r="H16" s="53">
        <v>43946</v>
      </c>
      <c r="I16" s="53">
        <v>43953</v>
      </c>
      <c r="J16" s="53">
        <v>43960</v>
      </c>
      <c r="K16" s="53">
        <v>43967</v>
      </c>
      <c r="L16" s="53">
        <v>43974</v>
      </c>
      <c r="M16" s="53">
        <v>43981</v>
      </c>
      <c r="N16" s="53">
        <v>43988</v>
      </c>
      <c r="O16" s="53">
        <v>43995</v>
      </c>
      <c r="P16" s="53">
        <v>44002</v>
      </c>
      <c r="Q16" s="53">
        <v>44009</v>
      </c>
      <c r="R16" s="53">
        <v>44016</v>
      </c>
      <c r="S16" s="53">
        <v>44023</v>
      </c>
      <c r="T16" s="53">
        <v>44030</v>
      </c>
      <c r="U16" s="53">
        <v>44037</v>
      </c>
      <c r="V16" s="53">
        <v>44044</v>
      </c>
    </row>
    <row r="17" spans="1:22" ht="15.5" x14ac:dyDescent="0.35">
      <c r="A17" s="8" t="s">
        <v>63</v>
      </c>
      <c r="B17" s="12">
        <v>5.8500000000000005</v>
      </c>
      <c r="C17" s="12">
        <v>26.910000000000004</v>
      </c>
      <c r="D17" s="12">
        <v>89.7</v>
      </c>
      <c r="E17" s="12">
        <v>240</v>
      </c>
      <c r="F17" s="12">
        <v>550</v>
      </c>
      <c r="G17" s="12">
        <v>900</v>
      </c>
      <c r="H17" s="12">
        <v>1000</v>
      </c>
      <c r="I17" s="12">
        <v>1000</v>
      </c>
      <c r="J17" s="12">
        <v>750</v>
      </c>
      <c r="K17" s="12">
        <v>460</v>
      </c>
      <c r="L17" s="12">
        <v>240</v>
      </c>
      <c r="M17" s="12">
        <v>110</v>
      </c>
      <c r="N17" s="12">
        <v>49.140000000000015</v>
      </c>
      <c r="O17" s="12">
        <v>19.110000000000003</v>
      </c>
      <c r="P17" s="12">
        <v>4.29</v>
      </c>
      <c r="Q17" s="12" t="s">
        <v>38</v>
      </c>
      <c r="R17" s="12" t="s">
        <v>38</v>
      </c>
      <c r="S17" s="12" t="s">
        <v>38</v>
      </c>
      <c r="T17" s="12" t="s">
        <v>38</v>
      </c>
      <c r="U17" s="12" t="s">
        <v>38</v>
      </c>
      <c r="V17" s="12" t="s">
        <v>38</v>
      </c>
    </row>
    <row r="18" spans="1:22" ht="15.5" x14ac:dyDescent="0.35">
      <c r="A18" s="8" t="s">
        <v>64</v>
      </c>
      <c r="B18" s="12">
        <v>0.39</v>
      </c>
      <c r="C18" s="12">
        <v>8.9700000000000006</v>
      </c>
      <c r="D18" s="12">
        <v>39.39</v>
      </c>
      <c r="E18" s="12">
        <v>120</v>
      </c>
      <c r="F18" s="12">
        <v>260</v>
      </c>
      <c r="G18" s="12">
        <v>420</v>
      </c>
      <c r="H18" s="12">
        <v>470</v>
      </c>
      <c r="I18" s="12">
        <v>450</v>
      </c>
      <c r="J18" s="12">
        <v>310</v>
      </c>
      <c r="K18" s="12">
        <v>170</v>
      </c>
      <c r="L18" s="12">
        <v>80.730000000000018</v>
      </c>
      <c r="M18" s="12">
        <v>34.320000000000007</v>
      </c>
      <c r="N18" s="12">
        <v>13.260000000000002</v>
      </c>
      <c r="O18" s="12">
        <v>3.12</v>
      </c>
      <c r="P18" s="12" t="s">
        <v>38</v>
      </c>
      <c r="Q18" s="12" t="s">
        <v>38</v>
      </c>
      <c r="R18" s="12" t="s">
        <v>38</v>
      </c>
      <c r="S18" s="12" t="s">
        <v>38</v>
      </c>
      <c r="T18" s="12" t="s">
        <v>38</v>
      </c>
      <c r="U18" s="12" t="s">
        <v>38</v>
      </c>
      <c r="V18" s="12" t="s">
        <v>38</v>
      </c>
    </row>
    <row r="19" spans="1:22" ht="15.5" x14ac:dyDescent="0.35">
      <c r="A19" s="8" t="s">
        <v>65</v>
      </c>
      <c r="B19" s="12" t="s">
        <v>38</v>
      </c>
      <c r="C19" s="12">
        <v>5.4600000000000009</v>
      </c>
      <c r="D19" s="12">
        <v>27.299999999999997</v>
      </c>
      <c r="E19" s="12">
        <v>83.07</v>
      </c>
      <c r="F19" s="12">
        <v>190</v>
      </c>
      <c r="G19" s="12">
        <v>310</v>
      </c>
      <c r="H19" s="12">
        <v>350</v>
      </c>
      <c r="I19" s="12">
        <v>340</v>
      </c>
      <c r="J19" s="12">
        <v>230</v>
      </c>
      <c r="K19" s="12">
        <v>120</v>
      </c>
      <c r="L19" s="12">
        <v>56.940000000000005</v>
      </c>
      <c r="M19" s="12">
        <v>23.4</v>
      </c>
      <c r="N19" s="12">
        <v>8.1900000000000013</v>
      </c>
      <c r="O19" s="12">
        <v>0.78</v>
      </c>
      <c r="P19" s="12" t="s">
        <v>38</v>
      </c>
      <c r="Q19" s="12" t="s">
        <v>38</v>
      </c>
      <c r="R19" s="12" t="s">
        <v>38</v>
      </c>
      <c r="S19" s="12" t="s">
        <v>38</v>
      </c>
      <c r="T19" s="12" t="s">
        <v>38</v>
      </c>
      <c r="U19" s="12" t="s">
        <v>38</v>
      </c>
      <c r="V19" s="12" t="s">
        <v>38</v>
      </c>
    </row>
  </sheetData>
  <mergeCells count="4">
    <mergeCell ref="A3:E3"/>
    <mergeCell ref="A4:D4"/>
    <mergeCell ref="A12:E12"/>
    <mergeCell ref="A13:D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49"/>
  <sheetViews>
    <sheetView zoomScale="90" zoomScaleNormal="90" workbookViewId="0">
      <selection activeCell="F16" sqref="F16"/>
    </sheetView>
  </sheetViews>
  <sheetFormatPr defaultRowHeight="14.5" x14ac:dyDescent="0.35"/>
  <cols>
    <col min="1" max="1" width="22.453125" bestFit="1" customWidth="1"/>
    <col min="2" max="5" width="10.54296875" customWidth="1"/>
    <col min="6" max="6" width="108" bestFit="1" customWidth="1"/>
  </cols>
  <sheetData>
    <row r="1" spans="1:125" ht="34.5" customHeight="1" x14ac:dyDescent="0.35">
      <c r="A1" s="65" t="s">
        <v>69</v>
      </c>
      <c r="B1" s="65"/>
      <c r="C1" s="65"/>
      <c r="D1" s="65"/>
      <c r="E1" s="65"/>
      <c r="F1" s="65"/>
    </row>
    <row r="2" spans="1:125" ht="15.5" x14ac:dyDescent="0.35">
      <c r="A2" s="9"/>
      <c r="B2" s="9"/>
      <c r="C2" s="9"/>
      <c r="D2" s="9"/>
      <c r="E2" s="9"/>
      <c r="F2" s="9"/>
    </row>
    <row r="3" spans="1:125" ht="26.5" thickBot="1" x14ac:dyDescent="0.65">
      <c r="A3" s="61" t="s">
        <v>49</v>
      </c>
      <c r="B3" s="62"/>
      <c r="C3" s="62"/>
      <c r="D3" s="62"/>
      <c r="E3" s="62"/>
      <c r="F3" s="62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</row>
    <row r="4" spans="1:125" ht="31.5" thickBot="1" x14ac:dyDescent="0.4">
      <c r="A4" s="10" t="s">
        <v>0</v>
      </c>
      <c r="B4" s="11" t="s">
        <v>42</v>
      </c>
      <c r="C4" s="11" t="s">
        <v>44</v>
      </c>
      <c r="D4" s="11" t="s">
        <v>51</v>
      </c>
      <c r="E4" s="7"/>
      <c r="F4" s="7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125" ht="15.5" x14ac:dyDescent="0.35">
      <c r="A5" s="8" t="s">
        <v>3</v>
      </c>
      <c r="B5" s="12">
        <v>4</v>
      </c>
      <c r="C5" s="12">
        <f>B5/2</f>
        <v>2</v>
      </c>
      <c r="D5" s="12">
        <f>C5/2</f>
        <v>1</v>
      </c>
      <c r="E5" s="16" t="s">
        <v>21</v>
      </c>
      <c r="F5" s="43" t="s">
        <v>22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125" ht="15.5" x14ac:dyDescent="0.35">
      <c r="A6" s="8" t="s">
        <v>4</v>
      </c>
      <c r="B6" s="12">
        <v>8</v>
      </c>
      <c r="C6" s="12">
        <f t="shared" ref="C6:D13" si="0">B6/2</f>
        <v>4</v>
      </c>
      <c r="D6" s="12">
        <f t="shared" si="0"/>
        <v>2</v>
      </c>
      <c r="E6" s="17" t="s">
        <v>21</v>
      </c>
      <c r="F6" s="44" t="s">
        <v>23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125" ht="15.5" x14ac:dyDescent="0.35">
      <c r="A7" s="8" t="s">
        <v>5</v>
      </c>
      <c r="B7" s="12">
        <v>10</v>
      </c>
      <c r="C7" s="12">
        <f t="shared" si="0"/>
        <v>5</v>
      </c>
      <c r="D7" s="12">
        <f t="shared" si="0"/>
        <v>2.5</v>
      </c>
      <c r="E7" s="17" t="s">
        <v>21</v>
      </c>
      <c r="F7" s="44" t="s">
        <v>24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125" ht="15.5" x14ac:dyDescent="0.35">
      <c r="A8" s="8" t="s">
        <v>6</v>
      </c>
      <c r="B8" s="12">
        <v>30</v>
      </c>
      <c r="C8" s="12">
        <f t="shared" si="0"/>
        <v>15</v>
      </c>
      <c r="D8" s="12">
        <f t="shared" si="0"/>
        <v>7.5</v>
      </c>
      <c r="E8" s="17"/>
      <c r="F8" s="4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125" ht="15.5" x14ac:dyDescent="0.35">
      <c r="A9" s="8" t="s">
        <v>7</v>
      </c>
      <c r="B9" s="12">
        <v>30</v>
      </c>
      <c r="C9" s="12">
        <f t="shared" si="0"/>
        <v>15</v>
      </c>
      <c r="D9" s="12">
        <f t="shared" si="0"/>
        <v>7.5</v>
      </c>
      <c r="E9" s="17" t="s">
        <v>21</v>
      </c>
      <c r="F9" s="44" t="s">
        <v>25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125" ht="15.5" x14ac:dyDescent="0.35">
      <c r="A10" s="8" t="s">
        <v>8</v>
      </c>
      <c r="B10" s="12">
        <v>10</v>
      </c>
      <c r="C10" s="12">
        <f t="shared" si="0"/>
        <v>5</v>
      </c>
      <c r="D10" s="12">
        <f t="shared" si="0"/>
        <v>2.5</v>
      </c>
      <c r="E10" s="17" t="s">
        <v>21</v>
      </c>
      <c r="F10" s="44" t="s">
        <v>26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125" ht="15.5" x14ac:dyDescent="0.35">
      <c r="A11" s="8" t="s">
        <v>9</v>
      </c>
      <c r="B11" s="12">
        <v>30</v>
      </c>
      <c r="C11" s="12">
        <f t="shared" si="0"/>
        <v>15</v>
      </c>
      <c r="D11" s="12">
        <f t="shared" si="0"/>
        <v>7.5</v>
      </c>
      <c r="E11" s="17" t="s">
        <v>21</v>
      </c>
      <c r="F11" s="44" t="s">
        <v>27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125" ht="15.5" x14ac:dyDescent="0.35">
      <c r="A12" s="8" t="s">
        <v>10</v>
      </c>
      <c r="B12" s="12">
        <v>30</v>
      </c>
      <c r="C12" s="12">
        <f t="shared" si="0"/>
        <v>15</v>
      </c>
      <c r="D12" s="12">
        <f t="shared" si="0"/>
        <v>7.5</v>
      </c>
      <c r="E12" s="17" t="s">
        <v>21</v>
      </c>
      <c r="F12" s="44" t="s">
        <v>28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125" ht="16" thickBot="1" x14ac:dyDescent="0.4">
      <c r="A13" s="8" t="s">
        <v>11</v>
      </c>
      <c r="B13" s="12">
        <v>30</v>
      </c>
      <c r="C13" s="12">
        <f t="shared" si="0"/>
        <v>15</v>
      </c>
      <c r="D13" s="12">
        <f t="shared" si="0"/>
        <v>7.5</v>
      </c>
      <c r="E13" s="18" t="s">
        <v>21</v>
      </c>
      <c r="F13" s="46" t="s">
        <v>29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125" ht="15.5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125" ht="26" x14ac:dyDescent="0.6">
      <c r="A15" s="61" t="s">
        <v>52</v>
      </c>
      <c r="B15" s="62"/>
      <c r="C15" s="62"/>
      <c r="D15" s="62"/>
      <c r="E15" s="62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125" ht="18.5" x14ac:dyDescent="0.35">
      <c r="A16" s="63" t="s">
        <v>13</v>
      </c>
      <c r="B16" s="64"/>
      <c r="C16" s="64"/>
      <c r="D16" s="64"/>
      <c r="E16" s="64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 ht="31" x14ac:dyDescent="0.35">
      <c r="A17" s="31"/>
      <c r="B17" s="41" t="s">
        <v>18</v>
      </c>
      <c r="C17" s="41" t="s">
        <v>20</v>
      </c>
      <c r="D17" s="41" t="s">
        <v>17</v>
      </c>
      <c r="E17" s="42" t="s">
        <v>32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2" ht="15.5" x14ac:dyDescent="0.35">
      <c r="A18" s="31" t="s">
        <v>14</v>
      </c>
      <c r="B18" s="1">
        <v>0.5</v>
      </c>
      <c r="C18" s="1">
        <v>9</v>
      </c>
      <c r="D18" s="1">
        <v>0.5</v>
      </c>
      <c r="E18" s="1">
        <v>24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ht="15.5" x14ac:dyDescent="0.35">
      <c r="A19" s="31" t="s">
        <v>4</v>
      </c>
      <c r="B19" s="1">
        <v>0.5</v>
      </c>
      <c r="C19" s="1">
        <v>18</v>
      </c>
      <c r="D19" s="1">
        <v>0.5</v>
      </c>
      <c r="E19" s="1">
        <v>48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ht="15.5" x14ac:dyDescent="0.35">
      <c r="A20" s="31" t="s">
        <v>15</v>
      </c>
      <c r="B20" s="1">
        <v>0.5</v>
      </c>
      <c r="C20" s="1">
        <v>18</v>
      </c>
      <c r="D20" s="1">
        <v>0.5</v>
      </c>
      <c r="E20" s="1">
        <v>48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 ht="15.5" x14ac:dyDescent="0.35">
      <c r="A21" s="31" t="s">
        <v>16</v>
      </c>
      <c r="B21" s="1">
        <v>0.5</v>
      </c>
      <c r="C21" s="1">
        <v>9</v>
      </c>
      <c r="D21" s="1">
        <v>0.5</v>
      </c>
      <c r="E21" s="1">
        <v>24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32" ht="15.5" x14ac:dyDescent="0.35">
      <c r="A22" s="31" t="s">
        <v>7</v>
      </c>
      <c r="B22" s="1">
        <v>0.5</v>
      </c>
      <c r="C22" s="1">
        <v>18</v>
      </c>
      <c r="D22" s="1">
        <v>0.5</v>
      </c>
      <c r="E22" s="1">
        <v>48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2" ht="15.5" x14ac:dyDescent="0.35">
      <c r="A23" s="31" t="s">
        <v>8</v>
      </c>
      <c r="B23" s="1">
        <v>0.5</v>
      </c>
      <c r="C23" s="1">
        <v>18</v>
      </c>
      <c r="D23" s="1">
        <v>0.5</v>
      </c>
      <c r="E23" s="1">
        <v>48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1:32" ht="15.5" x14ac:dyDescent="0.35">
      <c r="A24" s="31" t="s">
        <v>9</v>
      </c>
      <c r="B24" s="1">
        <v>0.5</v>
      </c>
      <c r="C24" s="1">
        <v>18</v>
      </c>
      <c r="D24" s="1">
        <v>0.5</v>
      </c>
      <c r="E24" s="1">
        <v>48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32" ht="15.5" x14ac:dyDescent="0.35">
      <c r="A25" s="31" t="s">
        <v>10</v>
      </c>
      <c r="B25" s="1">
        <v>0.5</v>
      </c>
      <c r="C25" s="1">
        <v>18</v>
      </c>
      <c r="D25" s="1">
        <v>0.5</v>
      </c>
      <c r="E25" s="1">
        <v>48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1:32" ht="15.5" x14ac:dyDescent="0.35">
      <c r="A26" s="38" t="s">
        <v>11</v>
      </c>
      <c r="B26" s="1">
        <v>0.5</v>
      </c>
      <c r="C26" s="1">
        <v>9</v>
      </c>
      <c r="D26" s="1">
        <v>0.5</v>
      </c>
      <c r="E26" s="1">
        <v>24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1:32" ht="15.5" x14ac:dyDescent="0.35">
      <c r="A27" s="29"/>
      <c r="B27" s="40" t="s">
        <v>48</v>
      </c>
      <c r="C27" s="29"/>
      <c r="D27" s="29"/>
      <c r="E27" s="2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1:32" ht="15.5" x14ac:dyDescent="0.3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1:32" ht="15.5" x14ac:dyDescent="0.3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1:32" ht="15.5" x14ac:dyDescent="0.3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1:32" ht="15.5" x14ac:dyDescent="0.3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</row>
    <row r="32" spans="1:32" ht="15.5" x14ac:dyDescent="0.3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1:32" ht="15.5" x14ac:dyDescent="0.3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1:32" ht="15.5" x14ac:dyDescent="0.3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1:32" ht="15.5" x14ac:dyDescent="0.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spans="1:32" ht="15.5" x14ac:dyDescent="0.3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spans="1:32" ht="15.5" x14ac:dyDescent="0.3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1:32" ht="15.5" x14ac:dyDescent="0.3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spans="1:32" ht="15.5" x14ac:dyDescent="0.3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spans="1:32" ht="15.5" x14ac:dyDescent="0.3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spans="1:32" ht="15.5" x14ac:dyDescent="0.3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</row>
    <row r="42" spans="1:32" ht="15.5" x14ac:dyDescent="0.3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spans="1:32" ht="15.5" x14ac:dyDescent="0.3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spans="1:32" ht="15.5" x14ac:dyDescent="0.3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spans="1:32" ht="15.5" x14ac:dyDescent="0.3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</row>
    <row r="46" spans="1:32" ht="15.5" x14ac:dyDescent="0.3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spans="1:32" ht="15.5" x14ac:dyDescent="0.3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</row>
    <row r="48" spans="1:32" ht="15.5" x14ac:dyDescent="0.3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</row>
    <row r="49" spans="1:32" ht="15.5" x14ac:dyDescent="0.35">
      <c r="A49" s="9"/>
      <c r="B49" s="9"/>
      <c r="C49" s="9"/>
      <c r="D49" s="9"/>
      <c r="E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</row>
  </sheetData>
  <mergeCells count="4">
    <mergeCell ref="A3:F3"/>
    <mergeCell ref="A15:E15"/>
    <mergeCell ref="A16:E16"/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zoomScale="60" zoomScaleNormal="60" workbookViewId="0"/>
  </sheetViews>
  <sheetFormatPr defaultColWidth="9.1796875" defaultRowHeight="15.5" x14ac:dyDescent="0.35"/>
  <cols>
    <col min="1" max="1" width="50.26953125" style="9" customWidth="1"/>
    <col min="2" max="2" width="14.7265625" style="9" customWidth="1"/>
    <col min="3" max="3" width="14.54296875" style="9" bestFit="1" customWidth="1"/>
    <col min="4" max="4" width="22.90625" style="9" customWidth="1"/>
    <col min="5" max="5" width="13.54296875" style="9" bestFit="1" customWidth="1"/>
    <col min="6" max="6" width="16.7265625" style="9" bestFit="1" customWidth="1"/>
    <col min="7" max="7" width="17" style="9" bestFit="1" customWidth="1"/>
    <col min="8" max="8" width="11" style="9" bestFit="1" customWidth="1"/>
    <col min="9" max="9" width="15.26953125" style="9" customWidth="1"/>
    <col min="10" max="10" width="12.26953125" style="9" bestFit="1" customWidth="1"/>
    <col min="11" max="11" width="13.26953125" style="9" bestFit="1" customWidth="1"/>
    <col min="12" max="12" width="15.54296875" style="9" bestFit="1" customWidth="1"/>
    <col min="13" max="13" width="4.1796875" style="9" customWidth="1"/>
    <col min="14" max="14" width="9" style="9" customWidth="1"/>
    <col min="15" max="15" width="13.54296875" style="9" bestFit="1" customWidth="1"/>
    <col min="16" max="16" width="14.54296875" style="9" bestFit="1" customWidth="1"/>
    <col min="17" max="17" width="17" style="9" bestFit="1" customWidth="1"/>
    <col min="18" max="18" width="11.1796875" style="9" bestFit="1" customWidth="1"/>
    <col min="19" max="19" width="24.453125" style="9" bestFit="1" customWidth="1"/>
    <col min="20" max="20" width="8.54296875" style="9" bestFit="1" customWidth="1"/>
    <col min="21" max="21" width="16" style="9" customWidth="1"/>
    <col min="22" max="22" width="9.453125" style="9" bestFit="1" customWidth="1"/>
    <col min="23" max="16384" width="9.1796875" style="9"/>
  </cols>
  <sheetData>
    <row r="1" spans="1:22" x14ac:dyDescent="0.35">
      <c r="A1" s="6" t="s">
        <v>70</v>
      </c>
    </row>
    <row r="3" spans="1:22" ht="31" x14ac:dyDescent="0.7">
      <c r="A3" s="70" t="s">
        <v>57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 customFormat="1" x14ac:dyDescent="0.3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2" ht="26.5" thickBot="1" x14ac:dyDescent="0.65">
      <c r="A5" s="72" t="s">
        <v>55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ht="31" x14ac:dyDescent="0.35">
      <c r="A6" s="10" t="s">
        <v>37</v>
      </c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1">
        <v>16</v>
      </c>
      <c r="R6" s="11">
        <v>17</v>
      </c>
      <c r="S6" s="11">
        <v>18</v>
      </c>
      <c r="T6" s="11">
        <v>19</v>
      </c>
      <c r="U6" s="11">
        <v>20</v>
      </c>
      <c r="V6" s="11" t="s">
        <v>36</v>
      </c>
    </row>
    <row r="7" spans="1:22" x14ac:dyDescent="0.35">
      <c r="A7" s="8" t="s">
        <v>39</v>
      </c>
      <c r="B7" s="47">
        <f>'Sg2 ADC Outputs'!B8</f>
        <v>5.8500000000000005</v>
      </c>
      <c r="C7" s="47">
        <f>'Sg2 ADC Outputs'!C8</f>
        <v>26.910000000000004</v>
      </c>
      <c r="D7" s="47">
        <f>'Sg2 ADC Outputs'!D8</f>
        <v>89.7</v>
      </c>
      <c r="E7" s="47">
        <f>'Sg2 ADC Outputs'!E8</f>
        <v>230</v>
      </c>
      <c r="F7" s="47">
        <f>'Sg2 ADC Outputs'!F8</f>
        <v>280</v>
      </c>
      <c r="G7" s="47">
        <f>'Sg2 ADC Outputs'!G8</f>
        <v>310</v>
      </c>
      <c r="H7" s="47">
        <f>'Sg2 ADC Outputs'!H8</f>
        <v>300</v>
      </c>
      <c r="I7" s="47">
        <f>'Sg2 ADC Outputs'!I8</f>
        <v>300</v>
      </c>
      <c r="J7" s="47">
        <f>'Sg2 ADC Outputs'!J8</f>
        <v>280</v>
      </c>
      <c r="K7" s="47">
        <f>'Sg2 ADC Outputs'!K8</f>
        <v>240</v>
      </c>
      <c r="L7" s="47">
        <f>'Sg2 ADC Outputs'!L8</f>
        <v>200</v>
      </c>
      <c r="M7" s="47">
        <f>'Sg2 ADC Outputs'!M8</f>
        <v>160</v>
      </c>
      <c r="N7" s="47">
        <f>'Sg2 ADC Outputs'!N8</f>
        <v>120</v>
      </c>
      <c r="O7" s="47">
        <f>'Sg2 ADC Outputs'!O8</f>
        <v>86.190000000000012</v>
      </c>
      <c r="P7" s="47">
        <f>'Sg2 ADC Outputs'!P8</f>
        <v>60.060000000000009</v>
      </c>
      <c r="Q7" s="47">
        <f>'Sg2 ADC Outputs'!Q8</f>
        <v>40.56</v>
      </c>
      <c r="R7" s="47">
        <f>'Sg2 ADC Outputs'!R8</f>
        <v>25.740000000000002</v>
      </c>
      <c r="S7" s="47">
        <f>'Sg2 ADC Outputs'!S8</f>
        <v>16.380000000000003</v>
      </c>
      <c r="T7" s="47">
        <f>'Sg2 ADC Outputs'!T8</f>
        <v>9.7500000000000018</v>
      </c>
      <c r="U7" s="47">
        <f>'Sg2 ADC Outputs'!U8</f>
        <v>2.7300000000000004</v>
      </c>
      <c r="V7" s="13">
        <f>7*SUM(B7:U7)</f>
        <v>19487.09</v>
      </c>
    </row>
    <row r="8" spans="1:22" x14ac:dyDescent="0.35">
      <c r="A8" s="8" t="s">
        <v>40</v>
      </c>
      <c r="B8" s="47">
        <f>'Sg2 ADC Outputs'!B9</f>
        <v>0.39</v>
      </c>
      <c r="C8" s="47">
        <f>'Sg2 ADC Outputs'!C9</f>
        <v>8.9700000000000006</v>
      </c>
      <c r="D8" s="47">
        <f>'Sg2 ADC Outputs'!D9</f>
        <v>39.39</v>
      </c>
      <c r="E8" s="47">
        <f>'Sg2 ADC Outputs'!E9</f>
        <v>110</v>
      </c>
      <c r="F8" s="47">
        <f>'Sg2 ADC Outputs'!F9</f>
        <v>130</v>
      </c>
      <c r="G8" s="47">
        <f>'Sg2 ADC Outputs'!G9</f>
        <v>130</v>
      </c>
      <c r="H8" s="47">
        <f>'Sg2 ADC Outputs'!H9</f>
        <v>130</v>
      </c>
      <c r="I8" s="47">
        <f>'Sg2 ADC Outputs'!I9</f>
        <v>130</v>
      </c>
      <c r="J8" s="47">
        <f>'Sg2 ADC Outputs'!J9</f>
        <v>120</v>
      </c>
      <c r="K8" s="47">
        <f>'Sg2 ADC Outputs'!K9</f>
        <v>100</v>
      </c>
      <c r="L8" s="47">
        <f>'Sg2 ADC Outputs'!L9</f>
        <v>81.120000000000019</v>
      </c>
      <c r="M8" s="47">
        <f>'Sg2 ADC Outputs'!M9</f>
        <v>60.839999999999996</v>
      </c>
      <c r="N8" s="47">
        <f>'Sg2 ADC Outputs'!N9</f>
        <v>45.63</v>
      </c>
      <c r="O8" s="47">
        <f>'Sg2 ADC Outputs'!O9</f>
        <v>31.590000000000003</v>
      </c>
      <c r="P8" s="47">
        <f>'Sg2 ADC Outputs'!P9</f>
        <v>19.110000000000003</v>
      </c>
      <c r="Q8" s="47">
        <f>'Sg2 ADC Outputs'!Q9</f>
        <v>13.260000000000002</v>
      </c>
      <c r="R8" s="47">
        <f>'Sg2 ADC Outputs'!R9</f>
        <v>7.8000000000000016</v>
      </c>
      <c r="S8" s="47">
        <f>'Sg2 ADC Outputs'!S9</f>
        <v>3.1200000000000006</v>
      </c>
      <c r="T8" s="47" t="str">
        <f>'Sg2 ADC Outputs'!T9</f>
        <v>-</v>
      </c>
      <c r="U8" s="47" t="str">
        <f>'Sg2 ADC Outputs'!U9</f>
        <v>-</v>
      </c>
      <c r="V8" s="13">
        <f>7*SUM(B8:U8)</f>
        <v>8128.5399999999991</v>
      </c>
    </row>
    <row r="9" spans="1:22" x14ac:dyDescent="0.35">
      <c r="A9" s="8" t="s">
        <v>41</v>
      </c>
      <c r="B9" s="47" t="str">
        <f>'Sg2 ADC Outputs'!B10</f>
        <v>-</v>
      </c>
      <c r="C9" s="47">
        <f>'Sg2 ADC Outputs'!C10</f>
        <v>5.4600000000000009</v>
      </c>
      <c r="D9" s="47">
        <f>'Sg2 ADC Outputs'!D10</f>
        <v>27.299999999999997</v>
      </c>
      <c r="E9" s="47">
        <f>'Sg2 ADC Outputs'!E10</f>
        <v>79.949999999999989</v>
      </c>
      <c r="F9" s="47">
        <f>'Sg2 ADC Outputs'!F10</f>
        <v>99.060000000000016</v>
      </c>
      <c r="G9" s="47">
        <f>'Sg2 ADC Outputs'!G10</f>
        <v>97.890000000000015</v>
      </c>
      <c r="H9" s="47">
        <f>'Sg2 ADC Outputs'!H10</f>
        <v>93.600000000000009</v>
      </c>
      <c r="I9" s="47">
        <f>'Sg2 ADC Outputs'!I10</f>
        <v>93.210000000000008</v>
      </c>
      <c r="J9" s="47">
        <f>'Sg2 ADC Outputs'!J10</f>
        <v>83.850000000000023</v>
      </c>
      <c r="K9" s="47">
        <f>'Sg2 ADC Outputs'!K10</f>
        <v>71.370000000000019</v>
      </c>
      <c r="L9" s="47">
        <f>'Sg2 ADC Outputs'!L10</f>
        <v>55.38</v>
      </c>
      <c r="M9" s="47">
        <f>'Sg2 ADC Outputs'!M10</f>
        <v>43.29</v>
      </c>
      <c r="N9" s="47">
        <f>'Sg2 ADC Outputs'!N10</f>
        <v>30.42</v>
      </c>
      <c r="O9" s="47">
        <f>'Sg2 ADC Outputs'!O10</f>
        <v>18.720000000000006</v>
      </c>
      <c r="P9" s="47">
        <f>'Sg2 ADC Outputs'!P10</f>
        <v>13.650000000000002</v>
      </c>
      <c r="Q9" s="47">
        <f>'Sg2 ADC Outputs'!Q10</f>
        <v>8.5800000000000018</v>
      </c>
      <c r="R9" s="47">
        <f>'Sg2 ADC Outputs'!R10</f>
        <v>3.5100000000000007</v>
      </c>
      <c r="S9" s="47" t="str">
        <f>'Sg2 ADC Outputs'!S10</f>
        <v>-</v>
      </c>
      <c r="T9" s="47" t="str">
        <f>'Sg2 ADC Outputs'!T10</f>
        <v>-</v>
      </c>
      <c r="U9" s="47" t="str">
        <f>'Sg2 ADC Outputs'!U10</f>
        <v>-</v>
      </c>
      <c r="V9" s="13">
        <f>7*SUM(B9:U9)</f>
        <v>5776.68</v>
      </c>
    </row>
    <row r="10" spans="1:22" ht="16" thickBot="1" x14ac:dyDescent="0.4">
      <c r="A10" s="6"/>
      <c r="B10" s="14"/>
    </row>
    <row r="11" spans="1:22" ht="16" thickBot="1" x14ac:dyDescent="0.4">
      <c r="A11" s="76" t="s">
        <v>47</v>
      </c>
      <c r="B11" s="77"/>
      <c r="C11" s="78"/>
      <c r="D11" s="15">
        <f>(MAX(B6:AR6))*7</f>
        <v>140</v>
      </c>
    </row>
    <row r="13" spans="1:22" ht="26.5" thickBot="1" x14ac:dyDescent="0.65">
      <c r="A13" s="61" t="s">
        <v>49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</row>
    <row r="14" spans="1:22" ht="31.5" thickBot="1" x14ac:dyDescent="0.4">
      <c r="D14" s="10" t="s">
        <v>0</v>
      </c>
      <c r="E14" s="11" t="s">
        <v>42</v>
      </c>
      <c r="F14" s="11" t="s">
        <v>44</v>
      </c>
      <c r="G14" s="11" t="s">
        <v>45</v>
      </c>
      <c r="H14" s="67"/>
      <c r="I14" s="68"/>
      <c r="J14" s="68"/>
      <c r="K14" s="68"/>
      <c r="L14" s="68"/>
      <c r="M14" s="68"/>
      <c r="N14" s="68"/>
      <c r="O14" s="68"/>
      <c r="P14" s="68"/>
    </row>
    <row r="15" spans="1:22" x14ac:dyDescent="0.35">
      <c r="D15" s="8" t="s">
        <v>3</v>
      </c>
      <c r="E15" s="12">
        <f>Inputs!B5</f>
        <v>4</v>
      </c>
      <c r="F15" s="12">
        <f>Inputs!C5</f>
        <v>2</v>
      </c>
      <c r="G15" s="12">
        <f>Inputs!D5</f>
        <v>1</v>
      </c>
      <c r="H15" s="54" t="s">
        <v>21</v>
      </c>
      <c r="I15" s="66" t="s">
        <v>22</v>
      </c>
      <c r="J15" s="66"/>
      <c r="K15" s="66"/>
      <c r="L15" s="66"/>
      <c r="M15" s="66"/>
      <c r="N15" s="66"/>
      <c r="O15" s="66"/>
      <c r="P15" s="66"/>
    </row>
    <row r="16" spans="1:22" x14ac:dyDescent="0.35">
      <c r="D16" s="8" t="s">
        <v>4</v>
      </c>
      <c r="E16" s="12">
        <f>Inputs!B6</f>
        <v>8</v>
      </c>
      <c r="F16" s="12">
        <f>Inputs!C6</f>
        <v>4</v>
      </c>
      <c r="G16" s="12">
        <f>Inputs!D6</f>
        <v>2</v>
      </c>
      <c r="H16" s="55" t="s">
        <v>21</v>
      </c>
      <c r="I16" s="66" t="s">
        <v>23</v>
      </c>
      <c r="J16" s="66"/>
      <c r="K16" s="66"/>
      <c r="L16" s="66"/>
      <c r="M16" s="66"/>
      <c r="N16" s="66"/>
      <c r="O16" s="66"/>
      <c r="P16" s="66"/>
    </row>
    <row r="17" spans="1:20" x14ac:dyDescent="0.35">
      <c r="D17" s="8" t="s">
        <v>5</v>
      </c>
      <c r="E17" s="12">
        <f>Inputs!B7</f>
        <v>10</v>
      </c>
      <c r="F17" s="12">
        <f>Inputs!C7</f>
        <v>5</v>
      </c>
      <c r="G17" s="12">
        <f>Inputs!D7</f>
        <v>2.5</v>
      </c>
      <c r="H17" s="55" t="s">
        <v>21</v>
      </c>
      <c r="I17" s="66" t="s">
        <v>24</v>
      </c>
      <c r="J17" s="66"/>
      <c r="K17" s="66"/>
      <c r="L17" s="66"/>
      <c r="M17" s="66"/>
      <c r="N17" s="66"/>
      <c r="O17" s="66"/>
      <c r="P17" s="66"/>
    </row>
    <row r="18" spans="1:20" x14ac:dyDescent="0.35">
      <c r="D18" s="8" t="s">
        <v>6</v>
      </c>
      <c r="E18" s="12">
        <f>Inputs!B8</f>
        <v>30</v>
      </c>
      <c r="F18" s="12">
        <f>Inputs!C8</f>
        <v>15</v>
      </c>
      <c r="G18" s="12">
        <f>Inputs!D8</f>
        <v>7.5</v>
      </c>
      <c r="H18" s="55"/>
      <c r="I18" s="69"/>
      <c r="J18" s="69"/>
      <c r="K18" s="69"/>
      <c r="L18" s="69"/>
      <c r="M18" s="69"/>
      <c r="N18" s="69"/>
      <c r="O18" s="69"/>
      <c r="P18" s="69"/>
    </row>
    <row r="19" spans="1:20" x14ac:dyDescent="0.35">
      <c r="D19" s="8" t="s">
        <v>7</v>
      </c>
      <c r="E19" s="12">
        <f>Inputs!B9</f>
        <v>30</v>
      </c>
      <c r="F19" s="12">
        <f>Inputs!C9</f>
        <v>15</v>
      </c>
      <c r="G19" s="12">
        <f>Inputs!D9</f>
        <v>7.5</v>
      </c>
      <c r="H19" s="55" t="s">
        <v>21</v>
      </c>
      <c r="I19" s="66" t="s">
        <v>25</v>
      </c>
      <c r="J19" s="66"/>
      <c r="K19" s="66"/>
      <c r="L19" s="66"/>
      <c r="M19" s="66"/>
      <c r="N19" s="66"/>
      <c r="O19" s="66"/>
      <c r="P19" s="66"/>
    </row>
    <row r="20" spans="1:20" x14ac:dyDescent="0.35">
      <c r="D20" s="8" t="s">
        <v>8</v>
      </c>
      <c r="E20" s="12">
        <f>Inputs!B10</f>
        <v>10</v>
      </c>
      <c r="F20" s="12">
        <f>Inputs!C10</f>
        <v>5</v>
      </c>
      <c r="G20" s="12">
        <f>Inputs!D10</f>
        <v>2.5</v>
      </c>
      <c r="H20" s="55" t="s">
        <v>21</v>
      </c>
      <c r="I20" s="66" t="s">
        <v>26</v>
      </c>
      <c r="J20" s="66"/>
      <c r="K20" s="66"/>
      <c r="L20" s="66"/>
      <c r="M20" s="66"/>
      <c r="N20" s="66"/>
      <c r="O20" s="66"/>
      <c r="P20" s="66"/>
    </row>
    <row r="21" spans="1:20" x14ac:dyDescent="0.35">
      <c r="D21" s="8" t="s">
        <v>9</v>
      </c>
      <c r="E21" s="12">
        <f>Inputs!B11</f>
        <v>30</v>
      </c>
      <c r="F21" s="12">
        <f>Inputs!C11</f>
        <v>15</v>
      </c>
      <c r="G21" s="12">
        <f>Inputs!D11</f>
        <v>7.5</v>
      </c>
      <c r="H21" s="55" t="s">
        <v>21</v>
      </c>
      <c r="I21" s="66" t="s">
        <v>27</v>
      </c>
      <c r="J21" s="66"/>
      <c r="K21" s="66"/>
      <c r="L21" s="66"/>
      <c r="M21" s="66"/>
      <c r="N21" s="66"/>
      <c r="O21" s="66"/>
      <c r="P21" s="66"/>
    </row>
    <row r="22" spans="1:20" x14ac:dyDescent="0.35">
      <c r="D22" s="8" t="s">
        <v>10</v>
      </c>
      <c r="E22" s="12">
        <f>Inputs!B12</f>
        <v>30</v>
      </c>
      <c r="F22" s="12">
        <f>Inputs!C12</f>
        <v>15</v>
      </c>
      <c r="G22" s="12">
        <f>Inputs!D12</f>
        <v>7.5</v>
      </c>
      <c r="H22" s="55" t="s">
        <v>21</v>
      </c>
      <c r="I22" s="66" t="s">
        <v>28</v>
      </c>
      <c r="J22" s="66"/>
      <c r="K22" s="66"/>
      <c r="L22" s="66"/>
      <c r="M22" s="66"/>
      <c r="N22" s="66"/>
      <c r="O22" s="66"/>
      <c r="P22" s="66"/>
    </row>
    <row r="23" spans="1:20" ht="16" thickBot="1" x14ac:dyDescent="0.4">
      <c r="D23" s="8" t="s">
        <v>11</v>
      </c>
      <c r="E23" s="12">
        <f>Inputs!B13</f>
        <v>30</v>
      </c>
      <c r="F23" s="12">
        <f>Inputs!C13</f>
        <v>15</v>
      </c>
      <c r="G23" s="12">
        <f>Inputs!D13</f>
        <v>7.5</v>
      </c>
      <c r="H23" s="56" t="s">
        <v>21</v>
      </c>
      <c r="I23" s="66" t="s">
        <v>29</v>
      </c>
      <c r="J23" s="66"/>
      <c r="K23" s="66"/>
      <c r="L23" s="66"/>
      <c r="M23" s="66"/>
      <c r="N23" s="66"/>
      <c r="O23" s="66"/>
      <c r="P23" s="66"/>
    </row>
    <row r="25" spans="1:20" ht="26" x14ac:dyDescent="0.6">
      <c r="A25" s="61" t="s">
        <v>67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</row>
    <row r="26" spans="1:20" ht="19" thickBot="1" x14ac:dyDescent="0.5">
      <c r="D26" s="82" t="s">
        <v>42</v>
      </c>
      <c r="E26" s="83"/>
      <c r="F26" s="83"/>
      <c r="G26" s="84"/>
      <c r="H26" s="19"/>
      <c r="I26" s="82" t="s">
        <v>50</v>
      </c>
      <c r="J26" s="83"/>
      <c r="K26" s="83"/>
      <c r="L26" s="84"/>
      <c r="N26" s="82" t="s">
        <v>51</v>
      </c>
      <c r="O26" s="83"/>
      <c r="P26" s="83"/>
      <c r="Q26" s="84"/>
    </row>
    <row r="27" spans="1:20" ht="45" customHeight="1" x14ac:dyDescent="0.35">
      <c r="D27" s="20" t="s">
        <v>0</v>
      </c>
      <c r="E27" s="21" t="s">
        <v>1</v>
      </c>
      <c r="F27" s="21" t="s">
        <v>2</v>
      </c>
      <c r="G27" s="22" t="s">
        <v>43</v>
      </c>
      <c r="H27" s="7"/>
      <c r="I27" s="20" t="s">
        <v>0</v>
      </c>
      <c r="J27" s="21" t="s">
        <v>1</v>
      </c>
      <c r="K27" s="21" t="s">
        <v>2</v>
      </c>
      <c r="L27" s="22" t="s">
        <v>43</v>
      </c>
      <c r="N27" s="20" t="s">
        <v>0</v>
      </c>
      <c r="O27" s="21" t="s">
        <v>1</v>
      </c>
      <c r="P27" s="21" t="s">
        <v>2</v>
      </c>
      <c r="Q27" s="22" t="s">
        <v>43</v>
      </c>
      <c r="T27" s="23" t="s">
        <v>46</v>
      </c>
    </row>
    <row r="28" spans="1:20" x14ac:dyDescent="0.35">
      <c r="D28" s="8" t="s">
        <v>3</v>
      </c>
      <c r="E28" s="12">
        <f t="shared" ref="E28:E36" si="0">($V$7/E15)/$D$11</f>
        <v>34.798375</v>
      </c>
      <c r="F28" s="12">
        <v>2</v>
      </c>
      <c r="G28" s="24">
        <f>E28*F28</f>
        <v>69.59675</v>
      </c>
      <c r="H28" s="7"/>
      <c r="I28" s="8" t="s">
        <v>3</v>
      </c>
      <c r="J28" s="12">
        <f t="shared" ref="J28:J36" si="1">($V$8/F15)/$D$11</f>
        <v>29.030499999999996</v>
      </c>
      <c r="K28" s="12">
        <v>2</v>
      </c>
      <c r="L28" s="24">
        <f>J28*K28</f>
        <v>58.060999999999993</v>
      </c>
      <c r="N28" s="8" t="s">
        <v>3</v>
      </c>
      <c r="O28" s="12">
        <f t="shared" ref="O28:O36" si="2">($V$9/G15)/$D$11</f>
        <v>41.262</v>
      </c>
      <c r="P28" s="12">
        <v>2</v>
      </c>
      <c r="Q28" s="24">
        <f>O28*P28</f>
        <v>82.524000000000001</v>
      </c>
      <c r="S28" s="8" t="s">
        <v>3</v>
      </c>
      <c r="T28" s="13">
        <f t="shared" ref="T28:T37" si="3">SUM(G28,L28,Q28)</f>
        <v>210.18174999999999</v>
      </c>
    </row>
    <row r="29" spans="1:20" x14ac:dyDescent="0.35">
      <c r="D29" s="8" t="s">
        <v>4</v>
      </c>
      <c r="E29" s="12">
        <f t="shared" si="0"/>
        <v>17.3991875</v>
      </c>
      <c r="F29" s="12">
        <v>2</v>
      </c>
      <c r="G29" s="24">
        <f t="shared" ref="G29:G36" si="4">E29*F29</f>
        <v>34.798375</v>
      </c>
      <c r="H29" s="7"/>
      <c r="I29" s="8" t="s">
        <v>4</v>
      </c>
      <c r="J29" s="12">
        <f t="shared" si="1"/>
        <v>14.515249999999998</v>
      </c>
      <c r="K29" s="12">
        <v>2</v>
      </c>
      <c r="L29" s="24">
        <f t="shared" ref="L29:L36" si="5">J29*K29</f>
        <v>29.030499999999996</v>
      </c>
      <c r="N29" s="8" t="s">
        <v>4</v>
      </c>
      <c r="O29" s="12">
        <f t="shared" si="2"/>
        <v>20.631</v>
      </c>
      <c r="P29" s="12">
        <v>2</v>
      </c>
      <c r="Q29" s="24">
        <f t="shared" ref="Q29:Q36" si="6">O29*P29</f>
        <v>41.262</v>
      </c>
      <c r="S29" s="8" t="s">
        <v>4</v>
      </c>
      <c r="T29" s="13">
        <f t="shared" si="3"/>
        <v>105.090875</v>
      </c>
    </row>
    <row r="30" spans="1:20" x14ac:dyDescent="0.35">
      <c r="D30" s="8" t="s">
        <v>5</v>
      </c>
      <c r="E30" s="12">
        <f t="shared" si="0"/>
        <v>13.91935</v>
      </c>
      <c r="F30" s="12">
        <v>2</v>
      </c>
      <c r="G30" s="24">
        <f t="shared" si="4"/>
        <v>27.838699999999999</v>
      </c>
      <c r="H30" s="7"/>
      <c r="I30" s="8" t="s">
        <v>5</v>
      </c>
      <c r="J30" s="12">
        <f t="shared" si="1"/>
        <v>11.6122</v>
      </c>
      <c r="K30" s="12">
        <v>2</v>
      </c>
      <c r="L30" s="24">
        <f t="shared" si="5"/>
        <v>23.224399999999999</v>
      </c>
      <c r="N30" s="8" t="s">
        <v>5</v>
      </c>
      <c r="O30" s="12">
        <f t="shared" si="2"/>
        <v>16.504799999999999</v>
      </c>
      <c r="P30" s="12">
        <v>2</v>
      </c>
      <c r="Q30" s="24">
        <f t="shared" si="6"/>
        <v>33.009599999999999</v>
      </c>
      <c r="S30" s="8" t="s">
        <v>5</v>
      </c>
      <c r="T30" s="13">
        <f t="shared" si="3"/>
        <v>84.072699999999998</v>
      </c>
    </row>
    <row r="31" spans="1:20" x14ac:dyDescent="0.35">
      <c r="D31" s="8" t="s">
        <v>6</v>
      </c>
      <c r="E31" s="12">
        <f t="shared" si="0"/>
        <v>4.6397833333333329</v>
      </c>
      <c r="F31" s="12">
        <v>2</v>
      </c>
      <c r="G31" s="24">
        <f t="shared" si="4"/>
        <v>9.2795666666666659</v>
      </c>
      <c r="H31" s="7"/>
      <c r="I31" s="8" t="s">
        <v>6</v>
      </c>
      <c r="J31" s="12">
        <f t="shared" si="1"/>
        <v>3.8707333333333329</v>
      </c>
      <c r="K31" s="12">
        <v>2</v>
      </c>
      <c r="L31" s="24">
        <f t="shared" si="5"/>
        <v>7.7414666666666658</v>
      </c>
      <c r="N31" s="8" t="s">
        <v>6</v>
      </c>
      <c r="O31" s="12">
        <f t="shared" si="2"/>
        <v>5.5016000000000007</v>
      </c>
      <c r="P31" s="12">
        <v>2</v>
      </c>
      <c r="Q31" s="24">
        <f t="shared" si="6"/>
        <v>11.003200000000001</v>
      </c>
      <c r="S31" s="8" t="s">
        <v>6</v>
      </c>
      <c r="T31" s="13">
        <f t="shared" si="3"/>
        <v>28.024233333333335</v>
      </c>
    </row>
    <row r="32" spans="1:20" x14ac:dyDescent="0.35">
      <c r="D32" s="8" t="s">
        <v>7</v>
      </c>
      <c r="E32" s="12">
        <f t="shared" si="0"/>
        <v>4.6397833333333329</v>
      </c>
      <c r="F32" s="12">
        <v>2</v>
      </c>
      <c r="G32" s="24">
        <f t="shared" si="4"/>
        <v>9.2795666666666659</v>
      </c>
      <c r="H32" s="7"/>
      <c r="I32" s="8" t="s">
        <v>7</v>
      </c>
      <c r="J32" s="12">
        <f t="shared" si="1"/>
        <v>3.8707333333333329</v>
      </c>
      <c r="K32" s="12">
        <v>2</v>
      </c>
      <c r="L32" s="24">
        <f t="shared" si="5"/>
        <v>7.7414666666666658</v>
      </c>
      <c r="N32" s="8" t="s">
        <v>7</v>
      </c>
      <c r="O32" s="12">
        <f t="shared" si="2"/>
        <v>5.5016000000000007</v>
      </c>
      <c r="P32" s="12">
        <v>2</v>
      </c>
      <c r="Q32" s="24">
        <f t="shared" si="6"/>
        <v>11.003200000000001</v>
      </c>
      <c r="S32" s="8" t="s">
        <v>7</v>
      </c>
      <c r="T32" s="13">
        <f t="shared" si="3"/>
        <v>28.024233333333335</v>
      </c>
    </row>
    <row r="33" spans="1:20" x14ac:dyDescent="0.35">
      <c r="D33" s="8" t="s">
        <v>8</v>
      </c>
      <c r="E33" s="12">
        <f t="shared" si="0"/>
        <v>13.91935</v>
      </c>
      <c r="F33" s="12">
        <v>2</v>
      </c>
      <c r="G33" s="24">
        <f t="shared" si="4"/>
        <v>27.838699999999999</v>
      </c>
      <c r="H33" s="7"/>
      <c r="I33" s="8" t="s">
        <v>8</v>
      </c>
      <c r="J33" s="12">
        <f t="shared" si="1"/>
        <v>11.6122</v>
      </c>
      <c r="K33" s="12">
        <v>2</v>
      </c>
      <c r="L33" s="24">
        <f t="shared" si="5"/>
        <v>23.224399999999999</v>
      </c>
      <c r="N33" s="8" t="s">
        <v>8</v>
      </c>
      <c r="O33" s="12">
        <f t="shared" si="2"/>
        <v>16.504799999999999</v>
      </c>
      <c r="P33" s="12">
        <v>2</v>
      </c>
      <c r="Q33" s="24">
        <f t="shared" si="6"/>
        <v>33.009599999999999</v>
      </c>
      <c r="S33" s="8" t="s">
        <v>8</v>
      </c>
      <c r="T33" s="13">
        <f t="shared" si="3"/>
        <v>84.072699999999998</v>
      </c>
    </row>
    <row r="34" spans="1:20" x14ac:dyDescent="0.35">
      <c r="D34" s="8" t="s">
        <v>9</v>
      </c>
      <c r="E34" s="12">
        <f t="shared" si="0"/>
        <v>4.6397833333333329</v>
      </c>
      <c r="F34" s="12">
        <v>2</v>
      </c>
      <c r="G34" s="24">
        <f t="shared" si="4"/>
        <v>9.2795666666666659</v>
      </c>
      <c r="H34" s="7"/>
      <c r="I34" s="8" t="s">
        <v>9</v>
      </c>
      <c r="J34" s="12">
        <f t="shared" si="1"/>
        <v>3.8707333333333329</v>
      </c>
      <c r="K34" s="12">
        <v>2</v>
      </c>
      <c r="L34" s="24">
        <f t="shared" si="5"/>
        <v>7.7414666666666658</v>
      </c>
      <c r="N34" s="8" t="s">
        <v>9</v>
      </c>
      <c r="O34" s="12">
        <f t="shared" si="2"/>
        <v>5.5016000000000007</v>
      </c>
      <c r="P34" s="12">
        <v>2</v>
      </c>
      <c r="Q34" s="24">
        <f t="shared" si="6"/>
        <v>11.003200000000001</v>
      </c>
      <c r="S34" s="8" t="s">
        <v>9</v>
      </c>
      <c r="T34" s="13">
        <f t="shared" si="3"/>
        <v>28.024233333333335</v>
      </c>
    </row>
    <row r="35" spans="1:20" x14ac:dyDescent="0.35">
      <c r="D35" s="8" t="s">
        <v>10</v>
      </c>
      <c r="E35" s="12">
        <f t="shared" si="0"/>
        <v>4.6397833333333329</v>
      </c>
      <c r="F35" s="12">
        <v>2</v>
      </c>
      <c r="G35" s="24">
        <f t="shared" si="4"/>
        <v>9.2795666666666659</v>
      </c>
      <c r="H35" s="7"/>
      <c r="I35" s="8" t="s">
        <v>10</v>
      </c>
      <c r="J35" s="12">
        <f t="shared" si="1"/>
        <v>3.8707333333333329</v>
      </c>
      <c r="K35" s="12">
        <v>2</v>
      </c>
      <c r="L35" s="24">
        <f t="shared" si="5"/>
        <v>7.7414666666666658</v>
      </c>
      <c r="N35" s="8" t="s">
        <v>10</v>
      </c>
      <c r="O35" s="12">
        <f t="shared" si="2"/>
        <v>5.5016000000000007</v>
      </c>
      <c r="P35" s="12">
        <v>2</v>
      </c>
      <c r="Q35" s="24">
        <f t="shared" si="6"/>
        <v>11.003200000000001</v>
      </c>
      <c r="S35" s="8" t="s">
        <v>10</v>
      </c>
      <c r="T35" s="13">
        <f t="shared" si="3"/>
        <v>28.024233333333335</v>
      </c>
    </row>
    <row r="36" spans="1:20" x14ac:dyDescent="0.35">
      <c r="D36" s="8" t="s">
        <v>11</v>
      </c>
      <c r="E36" s="12">
        <f t="shared" si="0"/>
        <v>4.6397833333333329</v>
      </c>
      <c r="F36" s="12">
        <v>2</v>
      </c>
      <c r="G36" s="24">
        <f t="shared" si="4"/>
        <v>9.2795666666666659</v>
      </c>
      <c r="H36" s="7"/>
      <c r="I36" s="8" t="s">
        <v>11</v>
      </c>
      <c r="J36" s="12">
        <f t="shared" si="1"/>
        <v>3.8707333333333329</v>
      </c>
      <c r="K36" s="12">
        <v>2</v>
      </c>
      <c r="L36" s="24">
        <f t="shared" si="5"/>
        <v>7.7414666666666658</v>
      </c>
      <c r="N36" s="8" t="s">
        <v>11</v>
      </c>
      <c r="O36" s="12">
        <f t="shared" si="2"/>
        <v>5.5016000000000007</v>
      </c>
      <c r="P36" s="12">
        <v>2</v>
      </c>
      <c r="Q36" s="24">
        <f t="shared" si="6"/>
        <v>11.003200000000001</v>
      </c>
      <c r="S36" s="8" t="s">
        <v>11</v>
      </c>
      <c r="T36" s="13">
        <f t="shared" si="3"/>
        <v>28.024233333333335</v>
      </c>
    </row>
    <row r="37" spans="1:20" ht="16" thickBot="1" x14ac:dyDescent="0.4">
      <c r="D37" s="25" t="s">
        <v>12</v>
      </c>
      <c r="E37" s="26">
        <f>SUM(E28:E36)</f>
        <v>103.23517916666663</v>
      </c>
      <c r="F37" s="26"/>
      <c r="G37" s="27">
        <f>SUM(G28:G36)</f>
        <v>206.47035833333325</v>
      </c>
      <c r="H37" s="7"/>
      <c r="I37" s="25" t="s">
        <v>12</v>
      </c>
      <c r="J37" s="26">
        <f>SUM(J28:J36)</f>
        <v>86.12381666666667</v>
      </c>
      <c r="K37" s="26"/>
      <c r="L37" s="27">
        <f>SUM(L28:L36)</f>
        <v>172.24763333333334</v>
      </c>
      <c r="N37" s="25" t="s">
        <v>12</v>
      </c>
      <c r="O37" s="26">
        <f>SUM(O28:O36)</f>
        <v>122.41059999999999</v>
      </c>
      <c r="P37" s="26"/>
      <c r="Q37" s="27">
        <f>SUM(Q28:Q36)</f>
        <v>244.82119999999998</v>
      </c>
      <c r="S37" s="25" t="s">
        <v>12</v>
      </c>
      <c r="T37" s="27">
        <f t="shared" si="3"/>
        <v>623.53919166666651</v>
      </c>
    </row>
    <row r="38" spans="1:20" ht="15.75" customHeight="1" x14ac:dyDescent="0.35">
      <c r="A38" s="28"/>
      <c r="B38" s="29"/>
      <c r="C38" s="29"/>
      <c r="D38" s="29"/>
      <c r="E38" s="7"/>
      <c r="F38" s="7"/>
      <c r="G38" s="7"/>
      <c r="H38" s="7"/>
      <c r="I38" s="7"/>
      <c r="J38" s="7"/>
      <c r="K38" s="7"/>
    </row>
    <row r="39" spans="1:20" ht="26" x14ac:dyDescent="0.6">
      <c r="A39" s="61" t="s">
        <v>52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</row>
    <row r="40" spans="1:20" ht="33.75" customHeight="1" x14ac:dyDescent="0.35">
      <c r="A40" s="28"/>
      <c r="B40" s="29"/>
      <c r="C40" s="29"/>
      <c r="D40" s="63" t="s">
        <v>13</v>
      </c>
      <c r="E40" s="64"/>
      <c r="F40" s="64"/>
      <c r="G40" s="64"/>
      <c r="H40" s="64"/>
      <c r="I40" s="30"/>
    </row>
    <row r="41" spans="1:20" x14ac:dyDescent="0.35">
      <c r="A41" s="28"/>
      <c r="B41" s="29"/>
      <c r="C41" s="29"/>
      <c r="D41" s="31"/>
      <c r="E41" s="32" t="s">
        <v>18</v>
      </c>
      <c r="F41" s="32" t="s">
        <v>20</v>
      </c>
      <c r="G41" s="32" t="s">
        <v>17</v>
      </c>
      <c r="H41" s="33" t="s">
        <v>32</v>
      </c>
    </row>
    <row r="42" spans="1:20" x14ac:dyDescent="0.35">
      <c r="A42" s="28"/>
      <c r="B42" s="29"/>
      <c r="C42" s="29"/>
      <c r="D42" s="31" t="s">
        <v>14</v>
      </c>
      <c r="E42" s="1">
        <f>Inputs!B18</f>
        <v>0.5</v>
      </c>
      <c r="F42" s="1">
        <f>Inputs!C18</f>
        <v>9</v>
      </c>
      <c r="G42" s="1">
        <f>Inputs!D18</f>
        <v>0.5</v>
      </c>
      <c r="H42" s="1">
        <f>Inputs!E18</f>
        <v>24</v>
      </c>
    </row>
    <row r="43" spans="1:20" x14ac:dyDescent="0.35">
      <c r="A43" s="28"/>
      <c r="B43" s="29"/>
      <c r="C43" s="29"/>
      <c r="D43" s="31" t="s">
        <v>4</v>
      </c>
      <c r="E43" s="1">
        <f>Inputs!B19</f>
        <v>0.5</v>
      </c>
      <c r="F43" s="1">
        <f>Inputs!C19</f>
        <v>18</v>
      </c>
      <c r="G43" s="1">
        <f>Inputs!D19</f>
        <v>0.5</v>
      </c>
      <c r="H43" s="1">
        <f>Inputs!E19</f>
        <v>48</v>
      </c>
    </row>
    <row r="44" spans="1:20" x14ac:dyDescent="0.35">
      <c r="A44" s="28"/>
      <c r="B44" s="29"/>
      <c r="C44" s="29"/>
      <c r="D44" s="31" t="s">
        <v>15</v>
      </c>
      <c r="E44" s="1">
        <f>Inputs!B20</f>
        <v>0.5</v>
      </c>
      <c r="F44" s="1">
        <f>Inputs!C20</f>
        <v>18</v>
      </c>
      <c r="G44" s="1">
        <f>Inputs!D20</f>
        <v>0.5</v>
      </c>
      <c r="H44" s="1">
        <f>Inputs!E20</f>
        <v>48</v>
      </c>
    </row>
    <row r="45" spans="1:20" x14ac:dyDescent="0.35">
      <c r="A45" s="28"/>
      <c r="B45" s="29"/>
      <c r="C45" s="29"/>
      <c r="D45" s="31" t="s">
        <v>16</v>
      </c>
      <c r="E45" s="1">
        <f>Inputs!B21</f>
        <v>0.5</v>
      </c>
      <c r="F45" s="1">
        <f>Inputs!C21</f>
        <v>9</v>
      </c>
      <c r="G45" s="1">
        <f>Inputs!D21</f>
        <v>0.5</v>
      </c>
      <c r="H45" s="1">
        <f>Inputs!E21</f>
        <v>24</v>
      </c>
    </row>
    <row r="46" spans="1:20" x14ac:dyDescent="0.35">
      <c r="A46" s="28"/>
      <c r="B46" s="29"/>
      <c r="C46" s="29"/>
      <c r="D46" s="31" t="s">
        <v>7</v>
      </c>
      <c r="E46" s="1">
        <f>Inputs!B22</f>
        <v>0.5</v>
      </c>
      <c r="F46" s="1">
        <f>Inputs!C22</f>
        <v>18</v>
      </c>
      <c r="G46" s="1">
        <f>Inputs!D22</f>
        <v>0.5</v>
      </c>
      <c r="H46" s="1">
        <f>Inputs!E22</f>
        <v>48</v>
      </c>
    </row>
    <row r="47" spans="1:20" x14ac:dyDescent="0.35">
      <c r="A47" s="28"/>
      <c r="B47" s="29"/>
      <c r="C47" s="29"/>
      <c r="D47" s="31" t="s">
        <v>8</v>
      </c>
      <c r="E47" s="1">
        <f>Inputs!B23</f>
        <v>0.5</v>
      </c>
      <c r="F47" s="1">
        <f>Inputs!C23</f>
        <v>18</v>
      </c>
      <c r="G47" s="1">
        <f>Inputs!D23</f>
        <v>0.5</v>
      </c>
      <c r="H47" s="1">
        <f>Inputs!E23</f>
        <v>48</v>
      </c>
    </row>
    <row r="48" spans="1:20" x14ac:dyDescent="0.35">
      <c r="A48" s="28"/>
      <c r="B48" s="29"/>
      <c r="C48" s="29"/>
      <c r="D48" s="31" t="s">
        <v>9</v>
      </c>
      <c r="E48" s="1">
        <f>Inputs!B24</f>
        <v>0.5</v>
      </c>
      <c r="F48" s="1">
        <f>Inputs!C24</f>
        <v>18</v>
      </c>
      <c r="G48" s="1">
        <f>Inputs!D24</f>
        <v>0.5</v>
      </c>
      <c r="H48" s="1">
        <f>Inputs!E24</f>
        <v>48</v>
      </c>
    </row>
    <row r="49" spans="1:20" x14ac:dyDescent="0.35">
      <c r="A49" s="28"/>
      <c r="B49" s="29"/>
      <c r="C49" s="29"/>
      <c r="D49" s="31" t="s">
        <v>10</v>
      </c>
      <c r="E49" s="1">
        <f>Inputs!B25</f>
        <v>0.5</v>
      </c>
      <c r="F49" s="1">
        <f>Inputs!C25</f>
        <v>18</v>
      </c>
      <c r="G49" s="1">
        <f>Inputs!D25</f>
        <v>0.5</v>
      </c>
      <c r="H49" s="1">
        <f>Inputs!E25</f>
        <v>48</v>
      </c>
    </row>
    <row r="50" spans="1:20" x14ac:dyDescent="0.35">
      <c r="A50" s="28"/>
      <c r="B50" s="29"/>
      <c r="C50" s="29"/>
      <c r="D50" s="38" t="s">
        <v>11</v>
      </c>
      <c r="E50" s="1">
        <f>Inputs!B26</f>
        <v>0.5</v>
      </c>
      <c r="F50" s="1">
        <f>Inputs!C26</f>
        <v>9</v>
      </c>
      <c r="G50" s="1">
        <f>Inputs!D26</f>
        <v>0.5</v>
      </c>
      <c r="H50" s="1">
        <f>Inputs!E26</f>
        <v>24</v>
      </c>
    </row>
    <row r="51" spans="1:20" x14ac:dyDescent="0.35">
      <c r="A51" s="29"/>
      <c r="B51" s="29"/>
      <c r="C51" s="29"/>
      <c r="D51" s="29"/>
      <c r="E51" s="40" t="s">
        <v>48</v>
      </c>
      <c r="F51" s="29"/>
      <c r="G51" s="29"/>
      <c r="H51" s="29"/>
      <c r="I51" s="29"/>
    </row>
    <row r="52" spans="1:20" x14ac:dyDescent="0.35">
      <c r="A52" s="28"/>
      <c r="B52" s="29"/>
      <c r="C52" s="29"/>
      <c r="D52" s="29"/>
      <c r="E52" s="29"/>
      <c r="F52" s="29"/>
      <c r="G52" s="29"/>
      <c r="H52" s="29"/>
      <c r="I52" s="29"/>
    </row>
    <row r="53" spans="1:20" ht="26" x14ac:dyDescent="0.6">
      <c r="A53" s="61" t="s">
        <v>53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</row>
    <row r="54" spans="1:20" ht="16" thickBot="1" x14ac:dyDescent="0.4">
      <c r="A54" s="28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20" ht="19" thickBot="1" x14ac:dyDescent="0.5">
      <c r="A55" s="2" t="s">
        <v>19</v>
      </c>
      <c r="B55" s="37">
        <v>1</v>
      </c>
      <c r="C55" s="29"/>
      <c r="D55" s="31"/>
      <c r="E55" s="32" t="s">
        <v>18</v>
      </c>
      <c r="F55" s="32" t="s">
        <v>20</v>
      </c>
      <c r="G55" s="32" t="s">
        <v>17</v>
      </c>
      <c r="H55" s="33" t="s">
        <v>32</v>
      </c>
      <c r="J55" s="29"/>
      <c r="K55" s="29"/>
      <c r="L55" s="29"/>
    </row>
    <row r="56" spans="1:20" x14ac:dyDescent="0.35">
      <c r="A56" s="28"/>
      <c r="B56" s="29"/>
      <c r="C56" s="29"/>
      <c r="D56" s="31" t="s">
        <v>14</v>
      </c>
      <c r="E56" s="3">
        <f t="shared" ref="E56:H64" si="7">E42*$T28</f>
        <v>105.090875</v>
      </c>
      <c r="F56" s="3">
        <f t="shared" si="7"/>
        <v>1891.6357499999999</v>
      </c>
      <c r="G56" s="3">
        <f t="shared" si="7"/>
        <v>105.090875</v>
      </c>
      <c r="H56" s="3">
        <f t="shared" si="7"/>
        <v>5044.3620000000001</v>
      </c>
      <c r="J56" s="29"/>
      <c r="K56" s="29"/>
      <c r="L56" s="29"/>
    </row>
    <row r="57" spans="1:20" x14ac:dyDescent="0.35">
      <c r="A57" s="28"/>
      <c r="B57" s="29"/>
      <c r="C57" s="29"/>
      <c r="D57" s="31" t="s">
        <v>4</v>
      </c>
      <c r="E57" s="3">
        <f t="shared" si="7"/>
        <v>52.545437499999998</v>
      </c>
      <c r="F57" s="3">
        <f t="shared" si="7"/>
        <v>1891.6357499999999</v>
      </c>
      <c r="G57" s="3">
        <f t="shared" si="7"/>
        <v>52.545437499999998</v>
      </c>
      <c r="H57" s="3">
        <f t="shared" si="7"/>
        <v>5044.3620000000001</v>
      </c>
      <c r="J57" s="29"/>
      <c r="K57" s="29"/>
      <c r="L57" s="29"/>
    </row>
    <row r="58" spans="1:20" x14ac:dyDescent="0.35">
      <c r="A58" s="28"/>
      <c r="B58" s="29"/>
      <c r="C58" s="29"/>
      <c r="D58" s="31" t="s">
        <v>15</v>
      </c>
      <c r="E58" s="3">
        <f t="shared" si="7"/>
        <v>42.036349999999999</v>
      </c>
      <c r="F58" s="3">
        <f t="shared" si="7"/>
        <v>1513.3085999999998</v>
      </c>
      <c r="G58" s="3">
        <f t="shared" si="7"/>
        <v>42.036349999999999</v>
      </c>
      <c r="H58" s="3">
        <f t="shared" si="7"/>
        <v>4035.4895999999999</v>
      </c>
      <c r="J58" s="29"/>
      <c r="K58" s="29"/>
      <c r="L58" s="29"/>
    </row>
    <row r="59" spans="1:20" x14ac:dyDescent="0.35">
      <c r="A59" s="28"/>
      <c r="B59" s="29"/>
      <c r="C59" s="29"/>
      <c r="D59" s="31" t="s">
        <v>16</v>
      </c>
      <c r="E59" s="3">
        <f t="shared" si="7"/>
        <v>14.012116666666667</v>
      </c>
      <c r="F59" s="3">
        <f t="shared" si="7"/>
        <v>252.21810000000002</v>
      </c>
      <c r="G59" s="3">
        <f t="shared" si="7"/>
        <v>14.012116666666667</v>
      </c>
      <c r="H59" s="3">
        <f t="shared" si="7"/>
        <v>672.58159999999998</v>
      </c>
      <c r="J59" s="29"/>
      <c r="K59" s="29"/>
      <c r="L59" s="29"/>
    </row>
    <row r="60" spans="1:20" x14ac:dyDescent="0.35">
      <c r="A60" s="28"/>
      <c r="B60" s="29"/>
      <c r="C60" s="29"/>
      <c r="D60" s="31" t="s">
        <v>7</v>
      </c>
      <c r="E60" s="3">
        <f t="shared" si="7"/>
        <v>14.012116666666667</v>
      </c>
      <c r="F60" s="3">
        <f t="shared" si="7"/>
        <v>504.43620000000004</v>
      </c>
      <c r="G60" s="3">
        <f t="shared" si="7"/>
        <v>14.012116666666667</v>
      </c>
      <c r="H60" s="3">
        <f t="shared" si="7"/>
        <v>1345.1632</v>
      </c>
      <c r="J60" s="29"/>
      <c r="K60" s="29"/>
      <c r="L60" s="29"/>
    </row>
    <row r="61" spans="1:20" x14ac:dyDescent="0.35">
      <c r="A61" s="28"/>
      <c r="B61" s="29"/>
      <c r="C61" s="29"/>
      <c r="D61" s="31" t="s">
        <v>8</v>
      </c>
      <c r="E61" s="3">
        <f t="shared" si="7"/>
        <v>42.036349999999999</v>
      </c>
      <c r="F61" s="3">
        <f t="shared" si="7"/>
        <v>1513.3085999999998</v>
      </c>
      <c r="G61" s="3">
        <f t="shared" si="7"/>
        <v>42.036349999999999</v>
      </c>
      <c r="H61" s="3">
        <f t="shared" si="7"/>
        <v>4035.4895999999999</v>
      </c>
      <c r="J61" s="29"/>
      <c r="K61" s="29"/>
      <c r="L61" s="29"/>
    </row>
    <row r="62" spans="1:20" x14ac:dyDescent="0.35">
      <c r="A62" s="28"/>
      <c r="B62" s="29"/>
      <c r="C62" s="29"/>
      <c r="D62" s="31" t="s">
        <v>9</v>
      </c>
      <c r="E62" s="3">
        <f t="shared" si="7"/>
        <v>14.012116666666667</v>
      </c>
      <c r="F62" s="3">
        <f t="shared" si="7"/>
        <v>504.43620000000004</v>
      </c>
      <c r="G62" s="3">
        <f t="shared" si="7"/>
        <v>14.012116666666667</v>
      </c>
      <c r="H62" s="3">
        <f t="shared" si="7"/>
        <v>1345.1632</v>
      </c>
      <c r="J62" s="29"/>
      <c r="K62" s="29"/>
      <c r="L62" s="29"/>
    </row>
    <row r="63" spans="1:20" x14ac:dyDescent="0.35">
      <c r="A63" s="28"/>
      <c r="B63" s="29"/>
      <c r="C63" s="29"/>
      <c r="D63" s="31" t="s">
        <v>10</v>
      </c>
      <c r="E63" s="3">
        <f t="shared" si="7"/>
        <v>14.012116666666667</v>
      </c>
      <c r="F63" s="3">
        <f t="shared" si="7"/>
        <v>504.43620000000004</v>
      </c>
      <c r="G63" s="3">
        <f t="shared" si="7"/>
        <v>14.012116666666667</v>
      </c>
      <c r="H63" s="3">
        <f t="shared" si="7"/>
        <v>1345.1632</v>
      </c>
      <c r="J63" s="29"/>
      <c r="K63" s="29"/>
      <c r="L63" s="29"/>
    </row>
    <row r="64" spans="1:20" x14ac:dyDescent="0.35">
      <c r="A64" s="28"/>
      <c r="B64" s="29"/>
      <c r="C64" s="29"/>
      <c r="D64" s="38" t="s">
        <v>11</v>
      </c>
      <c r="E64" s="3">
        <f t="shared" si="7"/>
        <v>14.012116666666667</v>
      </c>
      <c r="F64" s="3">
        <f t="shared" si="7"/>
        <v>252.21810000000002</v>
      </c>
      <c r="G64" s="3">
        <f t="shared" si="7"/>
        <v>14.012116666666667</v>
      </c>
      <c r="H64" s="3">
        <f t="shared" si="7"/>
        <v>672.58159999999998</v>
      </c>
      <c r="J64" s="29"/>
      <c r="K64" s="29"/>
      <c r="L64" s="29"/>
    </row>
    <row r="65" spans="1:20" ht="18.5" x14ac:dyDescent="0.45">
      <c r="A65" s="79" t="s">
        <v>30</v>
      </c>
      <c r="B65" s="80"/>
      <c r="C65" s="80"/>
      <c r="D65" s="81"/>
      <c r="E65" s="13">
        <f>SUM(E56:E64)</f>
        <v>311.76959583333326</v>
      </c>
      <c r="F65" s="13">
        <f>SUM(F56:F64)</f>
        <v>8827.6334999999999</v>
      </c>
      <c r="G65" s="13">
        <f>SUM(G56:G64)</f>
        <v>311.76959583333326</v>
      </c>
      <c r="H65" s="13">
        <f>SUM(H56:H64)</f>
        <v>23540.356</v>
      </c>
      <c r="J65" s="29"/>
      <c r="K65" s="29"/>
      <c r="L65" s="29"/>
    </row>
    <row r="66" spans="1:20" x14ac:dyDescent="0.35">
      <c r="A66" s="28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20" x14ac:dyDescent="0.3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</row>
    <row r="68" spans="1:20" ht="26" x14ac:dyDescent="0.6">
      <c r="A68" s="61" t="s">
        <v>54</v>
      </c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</row>
    <row r="69" spans="1:20" ht="16" thickBot="1" x14ac:dyDescent="0.4">
      <c r="A69" s="28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</row>
    <row r="70" spans="1:20" ht="19" thickBot="1" x14ac:dyDescent="0.5">
      <c r="A70" s="2" t="s">
        <v>19</v>
      </c>
      <c r="B70" s="37">
        <f>D11</f>
        <v>140</v>
      </c>
      <c r="C70" s="29"/>
      <c r="D70" s="31"/>
      <c r="E70" s="32" t="s">
        <v>18</v>
      </c>
      <c r="F70" s="32" t="s">
        <v>20</v>
      </c>
      <c r="G70" s="32" t="s">
        <v>17</v>
      </c>
      <c r="H70" s="33" t="s">
        <v>32</v>
      </c>
      <c r="J70" s="29"/>
      <c r="K70" s="29"/>
      <c r="L70" s="29"/>
    </row>
    <row r="71" spans="1:20" x14ac:dyDescent="0.35">
      <c r="A71" s="28"/>
      <c r="B71" s="29"/>
      <c r="C71" s="29"/>
      <c r="D71" s="31" t="s">
        <v>14</v>
      </c>
      <c r="E71" s="3">
        <f t="shared" ref="E71:H79" si="8">E42*$B$70*$T28</f>
        <v>14712.7225</v>
      </c>
      <c r="F71" s="3">
        <f t="shared" si="8"/>
        <v>264829.005</v>
      </c>
      <c r="G71" s="3">
        <f t="shared" si="8"/>
        <v>14712.7225</v>
      </c>
      <c r="H71" s="3">
        <f t="shared" si="8"/>
        <v>706210.67999999993</v>
      </c>
      <c r="J71" s="29"/>
      <c r="K71" s="29"/>
      <c r="L71" s="29"/>
    </row>
    <row r="72" spans="1:20" x14ac:dyDescent="0.35">
      <c r="A72" s="28"/>
      <c r="B72" s="29"/>
      <c r="C72" s="29"/>
      <c r="D72" s="31" t="s">
        <v>4</v>
      </c>
      <c r="E72" s="3">
        <f t="shared" si="8"/>
        <v>7356.3612499999999</v>
      </c>
      <c r="F72" s="3">
        <f t="shared" si="8"/>
        <v>264829.005</v>
      </c>
      <c r="G72" s="3">
        <f t="shared" si="8"/>
        <v>7356.3612499999999</v>
      </c>
      <c r="H72" s="3">
        <f t="shared" si="8"/>
        <v>706210.67999999993</v>
      </c>
      <c r="J72" s="29"/>
      <c r="K72" s="29"/>
      <c r="L72" s="29"/>
    </row>
    <row r="73" spans="1:20" x14ac:dyDescent="0.35">
      <c r="A73" s="28"/>
      <c r="B73" s="29"/>
      <c r="C73" s="29"/>
      <c r="D73" s="31" t="s">
        <v>15</v>
      </c>
      <c r="E73" s="3">
        <f t="shared" si="8"/>
        <v>5885.0889999999999</v>
      </c>
      <c r="F73" s="3">
        <f t="shared" si="8"/>
        <v>211863.204</v>
      </c>
      <c r="G73" s="3">
        <f t="shared" si="8"/>
        <v>5885.0889999999999</v>
      </c>
      <c r="H73" s="3">
        <f t="shared" si="8"/>
        <v>564968.54399999999</v>
      </c>
      <c r="J73" s="29"/>
      <c r="K73" s="29"/>
      <c r="L73" s="29"/>
    </row>
    <row r="74" spans="1:20" x14ac:dyDescent="0.35">
      <c r="A74" s="28"/>
      <c r="B74" s="29"/>
      <c r="C74" s="29"/>
      <c r="D74" s="31" t="s">
        <v>16</v>
      </c>
      <c r="E74" s="3">
        <f t="shared" si="8"/>
        <v>1961.6963333333335</v>
      </c>
      <c r="F74" s="3">
        <f t="shared" si="8"/>
        <v>35310.534</v>
      </c>
      <c r="G74" s="3">
        <f t="shared" si="8"/>
        <v>1961.6963333333335</v>
      </c>
      <c r="H74" s="3">
        <f t="shared" si="8"/>
        <v>94161.423999999999</v>
      </c>
      <c r="J74" s="29"/>
      <c r="K74" s="29"/>
      <c r="L74" s="29"/>
    </row>
    <row r="75" spans="1:20" x14ac:dyDescent="0.35">
      <c r="A75" s="28"/>
      <c r="B75" s="29"/>
      <c r="C75" s="29"/>
      <c r="D75" s="31" t="s">
        <v>7</v>
      </c>
      <c r="E75" s="3">
        <f t="shared" si="8"/>
        <v>1961.6963333333335</v>
      </c>
      <c r="F75" s="3">
        <f t="shared" si="8"/>
        <v>70621.067999999999</v>
      </c>
      <c r="G75" s="3">
        <f t="shared" si="8"/>
        <v>1961.6963333333335</v>
      </c>
      <c r="H75" s="3">
        <f t="shared" si="8"/>
        <v>188322.848</v>
      </c>
      <c r="J75" s="29"/>
      <c r="K75" s="29"/>
      <c r="L75" s="29"/>
    </row>
    <row r="76" spans="1:20" x14ac:dyDescent="0.35">
      <c r="A76" s="28"/>
      <c r="B76" s="29"/>
      <c r="C76" s="29"/>
      <c r="D76" s="31" t="s">
        <v>8</v>
      </c>
      <c r="E76" s="3">
        <f t="shared" si="8"/>
        <v>5885.0889999999999</v>
      </c>
      <c r="F76" s="3">
        <f t="shared" si="8"/>
        <v>211863.204</v>
      </c>
      <c r="G76" s="3">
        <f t="shared" si="8"/>
        <v>5885.0889999999999</v>
      </c>
      <c r="H76" s="3">
        <f t="shared" si="8"/>
        <v>564968.54399999999</v>
      </c>
      <c r="J76" s="29"/>
      <c r="K76" s="29"/>
      <c r="L76" s="29"/>
    </row>
    <row r="77" spans="1:20" x14ac:dyDescent="0.35">
      <c r="A77" s="28"/>
      <c r="B77" s="29"/>
      <c r="C77" s="29"/>
      <c r="D77" s="31" t="s">
        <v>9</v>
      </c>
      <c r="E77" s="3">
        <f t="shared" si="8"/>
        <v>1961.6963333333335</v>
      </c>
      <c r="F77" s="3">
        <f t="shared" si="8"/>
        <v>70621.067999999999</v>
      </c>
      <c r="G77" s="3">
        <f t="shared" si="8"/>
        <v>1961.6963333333335</v>
      </c>
      <c r="H77" s="3">
        <f t="shared" si="8"/>
        <v>188322.848</v>
      </c>
      <c r="J77" s="29"/>
      <c r="K77" s="29"/>
      <c r="L77" s="29"/>
    </row>
    <row r="78" spans="1:20" x14ac:dyDescent="0.35">
      <c r="A78" s="28"/>
      <c r="B78" s="29"/>
      <c r="C78" s="29"/>
      <c r="D78" s="31" t="s">
        <v>10</v>
      </c>
      <c r="E78" s="3">
        <f t="shared" si="8"/>
        <v>1961.6963333333335</v>
      </c>
      <c r="F78" s="3">
        <f t="shared" si="8"/>
        <v>70621.067999999999</v>
      </c>
      <c r="G78" s="3">
        <f t="shared" si="8"/>
        <v>1961.6963333333335</v>
      </c>
      <c r="H78" s="3">
        <f t="shared" si="8"/>
        <v>188322.848</v>
      </c>
      <c r="J78" s="29"/>
      <c r="K78" s="29"/>
      <c r="L78" s="29"/>
    </row>
    <row r="79" spans="1:20" x14ac:dyDescent="0.35">
      <c r="A79" s="28"/>
      <c r="B79" s="29"/>
      <c r="C79" s="29"/>
      <c r="D79" s="38" t="s">
        <v>11</v>
      </c>
      <c r="E79" s="3">
        <f t="shared" si="8"/>
        <v>1961.6963333333335</v>
      </c>
      <c r="F79" s="3">
        <f t="shared" si="8"/>
        <v>35310.534</v>
      </c>
      <c r="G79" s="3">
        <f t="shared" si="8"/>
        <v>1961.6963333333335</v>
      </c>
      <c r="H79" s="3">
        <f t="shared" si="8"/>
        <v>94161.423999999999</v>
      </c>
      <c r="J79" s="29"/>
      <c r="K79" s="29"/>
      <c r="L79" s="29"/>
    </row>
    <row r="80" spans="1:20" ht="18.5" x14ac:dyDescent="0.45">
      <c r="A80" s="74" t="s">
        <v>31</v>
      </c>
      <c r="B80" s="75"/>
      <c r="C80" s="75"/>
      <c r="D80" s="75"/>
      <c r="E80" s="39">
        <f>SUM(E71:E79)</f>
        <v>43647.743416666664</v>
      </c>
      <c r="F80" s="39">
        <f>SUM(F71:F79)</f>
        <v>1235868.69</v>
      </c>
      <c r="G80" s="39">
        <f>SUM(G71:G79)</f>
        <v>43647.743416666664</v>
      </c>
      <c r="H80" s="39">
        <f>SUM(H71:H79)</f>
        <v>3295649.8400000003</v>
      </c>
      <c r="J80" s="29"/>
      <c r="K80" s="29"/>
      <c r="L80" s="29"/>
    </row>
    <row r="81" spans="1:12" x14ac:dyDescent="0.3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x14ac:dyDescent="0.3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2" x14ac:dyDescent="0.3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  <row r="84" spans="1:12" hidden="1" x14ac:dyDescent="0.3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</row>
    <row r="85" spans="1:12" hidden="1" x14ac:dyDescent="0.35">
      <c r="A85" s="29"/>
      <c r="B85" s="29"/>
      <c r="C85" s="29"/>
      <c r="D85" s="29"/>
      <c r="E85" s="29">
        <v>541500</v>
      </c>
      <c r="F85" s="29" t="e">
        <f>G80+#REF!+#REF!+#REF!+#REF!+#REF!+#REF!+#REF!+#REF!+#REF!+#REF!+#REF!+#REF!+#REF!+#REF!+#REF!+#REF!+#REF!</f>
        <v>#REF!</v>
      </c>
      <c r="G85" s="29"/>
      <c r="H85" s="29"/>
      <c r="I85" s="29"/>
      <c r="J85" s="29"/>
      <c r="K85" s="29"/>
    </row>
    <row r="86" spans="1:12" hidden="1" x14ac:dyDescent="0.35">
      <c r="A86" s="29"/>
      <c r="B86" s="29"/>
      <c r="C86" s="29"/>
      <c r="D86" s="29"/>
      <c r="E86" s="29">
        <f>7980*30</f>
        <v>239400</v>
      </c>
      <c r="F86" s="29"/>
      <c r="G86" s="29"/>
      <c r="H86" s="29"/>
      <c r="I86" s="29"/>
      <c r="J86" s="29"/>
      <c r="K86" s="29"/>
    </row>
    <row r="87" spans="1:12" x14ac:dyDescent="0.3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</row>
  </sheetData>
  <mergeCells count="24">
    <mergeCell ref="A3:V3"/>
    <mergeCell ref="A5:V5"/>
    <mergeCell ref="A39:T39"/>
    <mergeCell ref="A80:D80"/>
    <mergeCell ref="A11:C11"/>
    <mergeCell ref="D40:H40"/>
    <mergeCell ref="A65:D65"/>
    <mergeCell ref="A53:T53"/>
    <mergeCell ref="A68:T68"/>
    <mergeCell ref="A13:T13"/>
    <mergeCell ref="D26:G26"/>
    <mergeCell ref="I26:L26"/>
    <mergeCell ref="N26:Q26"/>
    <mergeCell ref="A25:T25"/>
    <mergeCell ref="I15:P15"/>
    <mergeCell ref="I23:P23"/>
    <mergeCell ref="I17:P17"/>
    <mergeCell ref="I16:P16"/>
    <mergeCell ref="H14:P14"/>
    <mergeCell ref="I22:P22"/>
    <mergeCell ref="I21:P21"/>
    <mergeCell ref="I20:P20"/>
    <mergeCell ref="I19:P19"/>
    <mergeCell ref="I18:P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6"/>
  <sheetViews>
    <sheetView zoomScale="60" zoomScaleNormal="60" workbookViewId="0">
      <selection activeCell="A64" sqref="A64:D64"/>
    </sheetView>
  </sheetViews>
  <sheetFormatPr defaultColWidth="9.1796875" defaultRowHeight="15.5" x14ac:dyDescent="0.35"/>
  <cols>
    <col min="1" max="1" width="43.453125" style="9" bestFit="1" customWidth="1"/>
    <col min="2" max="2" width="13.54296875" style="9" customWidth="1"/>
    <col min="3" max="3" width="13.1796875" style="9" customWidth="1"/>
    <col min="4" max="4" width="25.26953125" style="9" bestFit="1" customWidth="1"/>
    <col min="5" max="5" width="15.453125" style="9" customWidth="1"/>
    <col min="6" max="6" width="20.26953125" style="9" customWidth="1"/>
    <col min="7" max="7" width="22.453125" style="9" customWidth="1"/>
    <col min="8" max="8" width="15.26953125" style="9" customWidth="1"/>
    <col min="9" max="9" width="22.26953125" style="9" bestFit="1" customWidth="1"/>
    <col min="10" max="10" width="16.81640625" style="9" customWidth="1"/>
    <col min="11" max="11" width="16.453125" style="9" customWidth="1"/>
    <col min="12" max="12" width="20.54296875" style="9" customWidth="1"/>
    <col min="13" max="13" width="18.54296875" style="9" customWidth="1"/>
    <col min="14" max="14" width="22.26953125" style="9" bestFit="1" customWidth="1"/>
    <col min="15" max="15" width="16.453125" style="9" customWidth="1"/>
    <col min="16" max="16" width="18.453125" style="9" customWidth="1"/>
    <col min="17" max="17" width="21.26953125" style="9" customWidth="1"/>
    <col min="18" max="18" width="15.453125" style="9" customWidth="1"/>
    <col min="19" max="19" width="22.26953125" style="9" bestFit="1" customWidth="1"/>
    <col min="20" max="20" width="14.453125" style="9" customWidth="1"/>
    <col min="21" max="21" width="16" style="9" customWidth="1"/>
    <col min="22" max="22" width="9.453125" style="9" bestFit="1" customWidth="1"/>
    <col min="23" max="16384" width="9.1796875" style="9"/>
  </cols>
  <sheetData>
    <row r="1" spans="1:20" x14ac:dyDescent="0.35">
      <c r="A1" s="6" t="s">
        <v>70</v>
      </c>
    </row>
    <row r="3" spans="1:20" ht="31" x14ac:dyDescent="0.7">
      <c r="A3" s="70" t="s">
        <v>58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5" spans="1:20" ht="26.5" thickBot="1" x14ac:dyDescent="0.65">
      <c r="A5" s="61" t="s">
        <v>55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0" x14ac:dyDescent="0.35">
      <c r="A6" s="10" t="s">
        <v>37</v>
      </c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1" t="s">
        <v>36</v>
      </c>
    </row>
    <row r="7" spans="1:20" x14ac:dyDescent="0.35">
      <c r="A7" s="8" t="s">
        <v>39</v>
      </c>
      <c r="B7" s="12">
        <f>'Sg2 ADC Outputs'!B17</f>
        <v>5.8500000000000005</v>
      </c>
      <c r="C7" s="12">
        <f>'Sg2 ADC Outputs'!C17</f>
        <v>26.910000000000004</v>
      </c>
      <c r="D7" s="12">
        <f>'Sg2 ADC Outputs'!D17</f>
        <v>89.7</v>
      </c>
      <c r="E7" s="12">
        <f>'Sg2 ADC Outputs'!E17</f>
        <v>240</v>
      </c>
      <c r="F7" s="12">
        <f>'Sg2 ADC Outputs'!F17</f>
        <v>550</v>
      </c>
      <c r="G7" s="12">
        <f>'Sg2 ADC Outputs'!G17</f>
        <v>900</v>
      </c>
      <c r="H7" s="12">
        <f>'Sg2 ADC Outputs'!H17</f>
        <v>1000</v>
      </c>
      <c r="I7" s="12">
        <f>'Sg2 ADC Outputs'!I17</f>
        <v>1000</v>
      </c>
      <c r="J7" s="12">
        <f>'Sg2 ADC Outputs'!J17</f>
        <v>750</v>
      </c>
      <c r="K7" s="12">
        <f>'Sg2 ADC Outputs'!K17</f>
        <v>460</v>
      </c>
      <c r="L7" s="12">
        <f>'Sg2 ADC Outputs'!L17</f>
        <v>240</v>
      </c>
      <c r="M7" s="12">
        <f>'Sg2 ADC Outputs'!M17</f>
        <v>110</v>
      </c>
      <c r="N7" s="12">
        <f>'Sg2 ADC Outputs'!N17</f>
        <v>49.140000000000015</v>
      </c>
      <c r="O7" s="12">
        <f>'Sg2 ADC Outputs'!O17</f>
        <v>19.110000000000003</v>
      </c>
      <c r="P7" s="12">
        <f>'Sg2 ADC Outputs'!P17</f>
        <v>4.29</v>
      </c>
      <c r="Q7" s="13">
        <f>7*SUM(B7:P7)</f>
        <v>38115</v>
      </c>
    </row>
    <row r="8" spans="1:20" x14ac:dyDescent="0.35">
      <c r="A8" s="8" t="s">
        <v>40</v>
      </c>
      <c r="B8" s="12">
        <f>'Sg2 ADC Outputs'!B18</f>
        <v>0.39</v>
      </c>
      <c r="C8" s="12">
        <f>'Sg2 ADC Outputs'!C18</f>
        <v>8.9700000000000006</v>
      </c>
      <c r="D8" s="12">
        <f>'Sg2 ADC Outputs'!D18</f>
        <v>39.39</v>
      </c>
      <c r="E8" s="12">
        <f>'Sg2 ADC Outputs'!E18</f>
        <v>120</v>
      </c>
      <c r="F8" s="12">
        <f>'Sg2 ADC Outputs'!F18</f>
        <v>260</v>
      </c>
      <c r="G8" s="12">
        <f>'Sg2 ADC Outputs'!G18</f>
        <v>420</v>
      </c>
      <c r="H8" s="12">
        <f>'Sg2 ADC Outputs'!H18</f>
        <v>470</v>
      </c>
      <c r="I8" s="12">
        <f>'Sg2 ADC Outputs'!I18</f>
        <v>450</v>
      </c>
      <c r="J8" s="12">
        <f>'Sg2 ADC Outputs'!J18</f>
        <v>310</v>
      </c>
      <c r="K8" s="12">
        <f>'Sg2 ADC Outputs'!K18</f>
        <v>170</v>
      </c>
      <c r="L8" s="12">
        <f>'Sg2 ADC Outputs'!L18</f>
        <v>80.730000000000018</v>
      </c>
      <c r="M8" s="12">
        <f>'Sg2 ADC Outputs'!M18</f>
        <v>34.320000000000007</v>
      </c>
      <c r="N8" s="12">
        <f>'Sg2 ADC Outputs'!N18</f>
        <v>13.260000000000002</v>
      </c>
      <c r="O8" s="12">
        <f>'Sg2 ADC Outputs'!O18</f>
        <v>3.12</v>
      </c>
      <c r="P8" s="12" t="str">
        <f>'Sg2 ADC Outputs'!P18</f>
        <v>-</v>
      </c>
      <c r="Q8" s="13">
        <f>7*SUM(B8:P8)</f>
        <v>16661.260000000002</v>
      </c>
    </row>
    <row r="9" spans="1:20" x14ac:dyDescent="0.35">
      <c r="A9" s="8" t="s">
        <v>41</v>
      </c>
      <c r="B9" s="12" t="str">
        <f>'Sg2 ADC Outputs'!B19</f>
        <v>-</v>
      </c>
      <c r="C9" s="12">
        <f>'Sg2 ADC Outputs'!C19</f>
        <v>5.4600000000000009</v>
      </c>
      <c r="D9" s="12">
        <f>'Sg2 ADC Outputs'!D19</f>
        <v>27.299999999999997</v>
      </c>
      <c r="E9" s="12">
        <f>'Sg2 ADC Outputs'!E19</f>
        <v>83.07</v>
      </c>
      <c r="F9" s="12">
        <f>'Sg2 ADC Outputs'!F19</f>
        <v>190</v>
      </c>
      <c r="G9" s="12">
        <f>'Sg2 ADC Outputs'!G19</f>
        <v>310</v>
      </c>
      <c r="H9" s="12">
        <f>'Sg2 ADC Outputs'!H19</f>
        <v>350</v>
      </c>
      <c r="I9" s="12">
        <f>'Sg2 ADC Outputs'!I19</f>
        <v>340</v>
      </c>
      <c r="J9" s="12">
        <f>'Sg2 ADC Outputs'!J19</f>
        <v>230</v>
      </c>
      <c r="K9" s="12">
        <f>'Sg2 ADC Outputs'!K19</f>
        <v>120</v>
      </c>
      <c r="L9" s="12">
        <f>'Sg2 ADC Outputs'!L19</f>
        <v>56.940000000000005</v>
      </c>
      <c r="M9" s="12">
        <f>'Sg2 ADC Outputs'!M19</f>
        <v>23.4</v>
      </c>
      <c r="N9" s="12">
        <f>'Sg2 ADC Outputs'!N19</f>
        <v>8.1900000000000013</v>
      </c>
      <c r="O9" s="12">
        <f>'Sg2 ADC Outputs'!O19</f>
        <v>0.78</v>
      </c>
      <c r="P9" s="12" t="str">
        <f>'Sg2 ADC Outputs'!P19</f>
        <v>-</v>
      </c>
      <c r="Q9" s="13">
        <f>7*SUM(B9:P9)</f>
        <v>12215.980000000001</v>
      </c>
    </row>
    <row r="10" spans="1:20" ht="16" thickBot="1" x14ac:dyDescent="0.4">
      <c r="A10" s="6"/>
      <c r="B10" s="14"/>
    </row>
    <row r="11" spans="1:20" ht="16" thickBot="1" x14ac:dyDescent="0.4">
      <c r="A11" s="76" t="s">
        <v>47</v>
      </c>
      <c r="B11" s="77"/>
      <c r="C11" s="78"/>
      <c r="D11" s="15">
        <f>(MAX(B6:AF6))*7</f>
        <v>105</v>
      </c>
    </row>
    <row r="13" spans="1:20" ht="26.5" thickBot="1" x14ac:dyDescent="0.65">
      <c r="A13" s="61" t="s">
        <v>49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</row>
    <row r="14" spans="1:20" ht="31.5" thickBot="1" x14ac:dyDescent="0.4">
      <c r="D14" s="10" t="s">
        <v>0</v>
      </c>
      <c r="E14" s="11" t="s">
        <v>42</v>
      </c>
      <c r="F14" s="11" t="s">
        <v>44</v>
      </c>
      <c r="G14" s="11" t="s">
        <v>45</v>
      </c>
      <c r="H14" s="67"/>
      <c r="I14" s="68"/>
      <c r="J14" s="68"/>
      <c r="K14" s="68"/>
      <c r="L14" s="68"/>
      <c r="M14" s="68"/>
      <c r="N14" s="68"/>
      <c r="O14" s="68"/>
      <c r="P14" s="68"/>
    </row>
    <row r="15" spans="1:20" x14ac:dyDescent="0.35">
      <c r="D15" s="8" t="s">
        <v>3</v>
      </c>
      <c r="E15" s="12">
        <f>Inputs!B5</f>
        <v>4</v>
      </c>
      <c r="F15" s="12">
        <f>Inputs!C5</f>
        <v>2</v>
      </c>
      <c r="G15" s="12">
        <f>Inputs!D5</f>
        <v>1</v>
      </c>
      <c r="H15" s="16" t="s">
        <v>21</v>
      </c>
      <c r="I15" s="66" t="s">
        <v>22</v>
      </c>
      <c r="J15" s="66"/>
      <c r="K15" s="66"/>
      <c r="L15" s="66"/>
      <c r="M15" s="66"/>
      <c r="N15" s="66"/>
      <c r="O15" s="66"/>
      <c r="P15" s="66"/>
    </row>
    <row r="16" spans="1:20" x14ac:dyDescent="0.35">
      <c r="D16" s="8" t="s">
        <v>4</v>
      </c>
      <c r="E16" s="12">
        <f>Inputs!B6</f>
        <v>8</v>
      </c>
      <c r="F16" s="12">
        <f>Inputs!C6</f>
        <v>4</v>
      </c>
      <c r="G16" s="12">
        <f>Inputs!D6</f>
        <v>2</v>
      </c>
      <c r="H16" s="17" t="s">
        <v>21</v>
      </c>
      <c r="I16" s="66" t="s">
        <v>23</v>
      </c>
      <c r="J16" s="66"/>
      <c r="K16" s="66"/>
      <c r="L16" s="66"/>
      <c r="M16" s="66"/>
      <c r="N16" s="66"/>
      <c r="O16" s="66"/>
      <c r="P16" s="66"/>
    </row>
    <row r="17" spans="1:20" x14ac:dyDescent="0.35">
      <c r="D17" s="8" t="s">
        <v>5</v>
      </c>
      <c r="E17" s="12">
        <f>Inputs!B7</f>
        <v>10</v>
      </c>
      <c r="F17" s="12">
        <f>Inputs!C7</f>
        <v>5</v>
      </c>
      <c r="G17" s="12">
        <f>Inputs!D7</f>
        <v>2.5</v>
      </c>
      <c r="H17" s="17" t="s">
        <v>21</v>
      </c>
      <c r="I17" s="66" t="s">
        <v>24</v>
      </c>
      <c r="J17" s="66"/>
      <c r="K17" s="66"/>
      <c r="L17" s="66"/>
      <c r="M17" s="66"/>
      <c r="N17" s="66"/>
      <c r="O17" s="66"/>
      <c r="P17" s="66"/>
    </row>
    <row r="18" spans="1:20" x14ac:dyDescent="0.35">
      <c r="D18" s="8" t="s">
        <v>6</v>
      </c>
      <c r="E18" s="12">
        <f>Inputs!B8</f>
        <v>30</v>
      </c>
      <c r="F18" s="12">
        <f>Inputs!C8</f>
        <v>15</v>
      </c>
      <c r="G18" s="12">
        <f>Inputs!D8</f>
        <v>7.5</v>
      </c>
      <c r="H18" s="17"/>
      <c r="I18" s="69"/>
      <c r="J18" s="69"/>
      <c r="K18" s="69"/>
      <c r="L18" s="69"/>
      <c r="M18" s="69"/>
      <c r="N18" s="69"/>
      <c r="O18" s="69"/>
      <c r="P18" s="69"/>
    </row>
    <row r="19" spans="1:20" x14ac:dyDescent="0.35">
      <c r="D19" s="8" t="s">
        <v>7</v>
      </c>
      <c r="E19" s="12">
        <f>Inputs!B9</f>
        <v>30</v>
      </c>
      <c r="F19" s="12">
        <f>Inputs!C9</f>
        <v>15</v>
      </c>
      <c r="G19" s="12">
        <f>Inputs!D9</f>
        <v>7.5</v>
      </c>
      <c r="H19" s="17" t="s">
        <v>21</v>
      </c>
      <c r="I19" s="66" t="s">
        <v>25</v>
      </c>
      <c r="J19" s="66"/>
      <c r="K19" s="66"/>
      <c r="L19" s="66"/>
      <c r="M19" s="66"/>
      <c r="N19" s="66"/>
      <c r="O19" s="66"/>
      <c r="P19" s="66"/>
    </row>
    <row r="20" spans="1:20" x14ac:dyDescent="0.35">
      <c r="D20" s="8" t="s">
        <v>8</v>
      </c>
      <c r="E20" s="12">
        <f>Inputs!B10</f>
        <v>10</v>
      </c>
      <c r="F20" s="12">
        <f>Inputs!C10</f>
        <v>5</v>
      </c>
      <c r="G20" s="12">
        <f>Inputs!D10</f>
        <v>2.5</v>
      </c>
      <c r="H20" s="17" t="s">
        <v>21</v>
      </c>
      <c r="I20" s="66" t="s">
        <v>26</v>
      </c>
      <c r="J20" s="66"/>
      <c r="K20" s="66"/>
      <c r="L20" s="66"/>
      <c r="M20" s="66"/>
      <c r="N20" s="66"/>
      <c r="O20" s="66"/>
      <c r="P20" s="66"/>
    </row>
    <row r="21" spans="1:20" x14ac:dyDescent="0.35">
      <c r="D21" s="8" t="s">
        <v>9</v>
      </c>
      <c r="E21" s="12">
        <f>Inputs!B11</f>
        <v>30</v>
      </c>
      <c r="F21" s="12">
        <f>Inputs!C11</f>
        <v>15</v>
      </c>
      <c r="G21" s="12">
        <f>Inputs!D11</f>
        <v>7.5</v>
      </c>
      <c r="H21" s="17" t="s">
        <v>21</v>
      </c>
      <c r="I21" s="66" t="s">
        <v>27</v>
      </c>
      <c r="J21" s="66"/>
      <c r="K21" s="66"/>
      <c r="L21" s="66"/>
      <c r="M21" s="66"/>
      <c r="N21" s="66"/>
      <c r="O21" s="66"/>
      <c r="P21" s="66"/>
    </row>
    <row r="22" spans="1:20" x14ac:dyDescent="0.35">
      <c r="D22" s="8" t="s">
        <v>10</v>
      </c>
      <c r="E22" s="12">
        <f>Inputs!B12</f>
        <v>30</v>
      </c>
      <c r="F22" s="12">
        <f>Inputs!C12</f>
        <v>15</v>
      </c>
      <c r="G22" s="12">
        <f>Inputs!D12</f>
        <v>7.5</v>
      </c>
      <c r="H22" s="17" t="s">
        <v>21</v>
      </c>
      <c r="I22" s="66" t="s">
        <v>28</v>
      </c>
      <c r="J22" s="66"/>
      <c r="K22" s="66"/>
      <c r="L22" s="66"/>
      <c r="M22" s="66"/>
      <c r="N22" s="66"/>
      <c r="O22" s="66"/>
      <c r="P22" s="66"/>
    </row>
    <row r="23" spans="1:20" ht="16" thickBot="1" x14ac:dyDescent="0.4">
      <c r="D23" s="8" t="s">
        <v>11</v>
      </c>
      <c r="E23" s="12">
        <f>Inputs!B13</f>
        <v>30</v>
      </c>
      <c r="F23" s="12">
        <f>Inputs!C13</f>
        <v>15</v>
      </c>
      <c r="G23" s="12">
        <f>Inputs!D13</f>
        <v>7.5</v>
      </c>
      <c r="H23" s="18" t="s">
        <v>21</v>
      </c>
      <c r="I23" s="66" t="s">
        <v>29</v>
      </c>
      <c r="J23" s="66"/>
      <c r="K23" s="66"/>
      <c r="L23" s="66"/>
      <c r="M23" s="66"/>
      <c r="N23" s="66"/>
      <c r="O23" s="66"/>
      <c r="P23" s="66"/>
    </row>
    <row r="25" spans="1:20" ht="26" x14ac:dyDescent="0.6">
      <c r="A25" s="61" t="s">
        <v>56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</row>
    <row r="26" spans="1:20" ht="19" thickBot="1" x14ac:dyDescent="0.5">
      <c r="D26" s="82" t="s">
        <v>42</v>
      </c>
      <c r="E26" s="83"/>
      <c r="F26" s="83"/>
      <c r="G26" s="84"/>
      <c r="H26" s="19"/>
      <c r="I26" s="82" t="s">
        <v>50</v>
      </c>
      <c r="J26" s="83"/>
      <c r="K26" s="83"/>
      <c r="L26" s="84"/>
      <c r="N26" s="82" t="s">
        <v>51</v>
      </c>
      <c r="O26" s="83"/>
      <c r="P26" s="83"/>
      <c r="Q26" s="84"/>
    </row>
    <row r="27" spans="1:20" ht="45" customHeight="1" x14ac:dyDescent="0.35">
      <c r="D27" s="20" t="s">
        <v>0</v>
      </c>
      <c r="E27" s="21" t="s">
        <v>1</v>
      </c>
      <c r="F27" s="21" t="s">
        <v>2</v>
      </c>
      <c r="G27" s="22" t="s">
        <v>43</v>
      </c>
      <c r="H27" s="7"/>
      <c r="I27" s="20" t="s">
        <v>0</v>
      </c>
      <c r="J27" s="21" t="s">
        <v>1</v>
      </c>
      <c r="K27" s="21" t="s">
        <v>2</v>
      </c>
      <c r="L27" s="22" t="s">
        <v>43</v>
      </c>
      <c r="N27" s="20" t="s">
        <v>0</v>
      </c>
      <c r="O27" s="21" t="s">
        <v>1</v>
      </c>
      <c r="P27" s="21" t="s">
        <v>2</v>
      </c>
      <c r="Q27" s="22" t="s">
        <v>43</v>
      </c>
      <c r="T27" s="23" t="s">
        <v>46</v>
      </c>
    </row>
    <row r="28" spans="1:20" x14ac:dyDescent="0.35">
      <c r="D28" s="8" t="s">
        <v>3</v>
      </c>
      <c r="E28" s="12">
        <f>($Q$7/E15)/$D$11</f>
        <v>90.75</v>
      </c>
      <c r="F28" s="12">
        <v>2</v>
      </c>
      <c r="G28" s="24">
        <f>E28*F28</f>
        <v>181.5</v>
      </c>
      <c r="H28" s="7"/>
      <c r="I28" s="8" t="s">
        <v>3</v>
      </c>
      <c r="J28" s="12">
        <f>($Q$8/F15)/$D$11</f>
        <v>79.339333333333343</v>
      </c>
      <c r="K28" s="12">
        <v>2</v>
      </c>
      <c r="L28" s="24">
        <f>J28*K28</f>
        <v>158.67866666666669</v>
      </c>
      <c r="N28" s="8" t="s">
        <v>3</v>
      </c>
      <c r="O28" s="12">
        <f>($Q$9/G15)/$D$11</f>
        <v>116.34266666666667</v>
      </c>
      <c r="P28" s="12">
        <v>2</v>
      </c>
      <c r="Q28" s="24">
        <f>O28*P28</f>
        <v>232.68533333333335</v>
      </c>
      <c r="S28" s="8" t="s">
        <v>3</v>
      </c>
      <c r="T28" s="13">
        <f t="shared" ref="T28:T37" si="0">SUM(G28,L28,Q28)</f>
        <v>572.86400000000003</v>
      </c>
    </row>
    <row r="29" spans="1:20" x14ac:dyDescent="0.35">
      <c r="D29" s="8" t="s">
        <v>4</v>
      </c>
      <c r="E29" s="12">
        <f t="shared" ref="E29:E36" si="1">($Q$7/E16)/$D$11</f>
        <v>45.375</v>
      </c>
      <c r="F29" s="12">
        <v>2</v>
      </c>
      <c r="G29" s="24">
        <f t="shared" ref="G29:G36" si="2">E29*F29</f>
        <v>90.75</v>
      </c>
      <c r="H29" s="7"/>
      <c r="I29" s="8" t="s">
        <v>4</v>
      </c>
      <c r="J29" s="12">
        <f t="shared" ref="J29:J36" si="3">($Q$8/F16)/$D$11</f>
        <v>39.669666666666672</v>
      </c>
      <c r="K29" s="12">
        <v>2</v>
      </c>
      <c r="L29" s="24">
        <f t="shared" ref="L29:L36" si="4">J29*K29</f>
        <v>79.339333333333343</v>
      </c>
      <c r="N29" s="8" t="s">
        <v>4</v>
      </c>
      <c r="O29" s="12">
        <f t="shared" ref="O29:O36" si="5">($Q$9/G16)/$D$11</f>
        <v>58.171333333333337</v>
      </c>
      <c r="P29" s="12">
        <v>2</v>
      </c>
      <c r="Q29" s="24">
        <f t="shared" ref="Q29:Q36" si="6">O29*P29</f>
        <v>116.34266666666667</v>
      </c>
      <c r="S29" s="8" t="s">
        <v>4</v>
      </c>
      <c r="T29" s="13">
        <f t="shared" si="0"/>
        <v>286.43200000000002</v>
      </c>
    </row>
    <row r="30" spans="1:20" x14ac:dyDescent="0.35">
      <c r="D30" s="8" t="s">
        <v>5</v>
      </c>
      <c r="E30" s="12">
        <f t="shared" si="1"/>
        <v>36.299999999999997</v>
      </c>
      <c r="F30" s="12">
        <v>2</v>
      </c>
      <c r="G30" s="24">
        <f t="shared" si="2"/>
        <v>72.599999999999994</v>
      </c>
      <c r="H30" s="7"/>
      <c r="I30" s="8" t="s">
        <v>5</v>
      </c>
      <c r="J30" s="12">
        <f t="shared" si="3"/>
        <v>31.735733333333336</v>
      </c>
      <c r="K30" s="12">
        <v>2</v>
      </c>
      <c r="L30" s="24">
        <f t="shared" si="4"/>
        <v>63.471466666666672</v>
      </c>
      <c r="N30" s="8" t="s">
        <v>5</v>
      </c>
      <c r="O30" s="12">
        <f t="shared" si="5"/>
        <v>46.537066666666675</v>
      </c>
      <c r="P30" s="12">
        <v>2</v>
      </c>
      <c r="Q30" s="24">
        <f t="shared" si="6"/>
        <v>93.07413333333335</v>
      </c>
      <c r="S30" s="8" t="s">
        <v>5</v>
      </c>
      <c r="T30" s="13">
        <f t="shared" si="0"/>
        <v>229.1456</v>
      </c>
    </row>
    <row r="31" spans="1:20" x14ac:dyDescent="0.35">
      <c r="D31" s="8" t="s">
        <v>6</v>
      </c>
      <c r="E31" s="12">
        <f t="shared" si="1"/>
        <v>12.1</v>
      </c>
      <c r="F31" s="12">
        <v>2</v>
      </c>
      <c r="G31" s="24">
        <f t="shared" si="2"/>
        <v>24.2</v>
      </c>
      <c r="H31" s="7"/>
      <c r="I31" s="8" t="s">
        <v>6</v>
      </c>
      <c r="J31" s="12">
        <f t="shared" si="3"/>
        <v>10.578577777777779</v>
      </c>
      <c r="K31" s="12">
        <v>2</v>
      </c>
      <c r="L31" s="24">
        <f t="shared" si="4"/>
        <v>21.157155555555558</v>
      </c>
      <c r="N31" s="8" t="s">
        <v>6</v>
      </c>
      <c r="O31" s="12">
        <f t="shared" si="5"/>
        <v>15.512355555555557</v>
      </c>
      <c r="P31" s="12">
        <v>2</v>
      </c>
      <c r="Q31" s="24">
        <f t="shared" si="6"/>
        <v>31.024711111111113</v>
      </c>
      <c r="S31" s="8" t="s">
        <v>6</v>
      </c>
      <c r="T31" s="13">
        <f t="shared" si="0"/>
        <v>76.381866666666667</v>
      </c>
    </row>
    <row r="32" spans="1:20" x14ac:dyDescent="0.35">
      <c r="D32" s="8" t="s">
        <v>7</v>
      </c>
      <c r="E32" s="12">
        <f t="shared" si="1"/>
        <v>12.1</v>
      </c>
      <c r="F32" s="12">
        <v>2</v>
      </c>
      <c r="G32" s="24">
        <f t="shared" si="2"/>
        <v>24.2</v>
      </c>
      <c r="H32" s="7"/>
      <c r="I32" s="8" t="s">
        <v>7</v>
      </c>
      <c r="J32" s="12">
        <f t="shared" si="3"/>
        <v>10.578577777777779</v>
      </c>
      <c r="K32" s="12">
        <v>2</v>
      </c>
      <c r="L32" s="24">
        <f t="shared" si="4"/>
        <v>21.157155555555558</v>
      </c>
      <c r="N32" s="8" t="s">
        <v>7</v>
      </c>
      <c r="O32" s="12">
        <f t="shared" si="5"/>
        <v>15.512355555555557</v>
      </c>
      <c r="P32" s="12">
        <v>2</v>
      </c>
      <c r="Q32" s="24">
        <f t="shared" si="6"/>
        <v>31.024711111111113</v>
      </c>
      <c r="S32" s="8" t="s">
        <v>7</v>
      </c>
      <c r="T32" s="13">
        <f t="shared" si="0"/>
        <v>76.381866666666667</v>
      </c>
    </row>
    <row r="33" spans="1:20" x14ac:dyDescent="0.35">
      <c r="D33" s="8" t="s">
        <v>8</v>
      </c>
      <c r="E33" s="12">
        <f t="shared" si="1"/>
        <v>36.299999999999997</v>
      </c>
      <c r="F33" s="12">
        <v>2</v>
      </c>
      <c r="G33" s="24">
        <f t="shared" si="2"/>
        <v>72.599999999999994</v>
      </c>
      <c r="H33" s="7"/>
      <c r="I33" s="8" t="s">
        <v>8</v>
      </c>
      <c r="J33" s="12">
        <f t="shared" si="3"/>
        <v>31.735733333333336</v>
      </c>
      <c r="K33" s="12">
        <v>2</v>
      </c>
      <c r="L33" s="24">
        <f t="shared" si="4"/>
        <v>63.471466666666672</v>
      </c>
      <c r="N33" s="8" t="s">
        <v>8</v>
      </c>
      <c r="O33" s="12">
        <f t="shared" si="5"/>
        <v>46.537066666666675</v>
      </c>
      <c r="P33" s="12">
        <v>2</v>
      </c>
      <c r="Q33" s="24">
        <f t="shared" si="6"/>
        <v>93.07413333333335</v>
      </c>
      <c r="S33" s="8" t="s">
        <v>8</v>
      </c>
      <c r="T33" s="13">
        <f t="shared" si="0"/>
        <v>229.1456</v>
      </c>
    </row>
    <row r="34" spans="1:20" x14ac:dyDescent="0.35">
      <c r="D34" s="8" t="s">
        <v>9</v>
      </c>
      <c r="E34" s="12">
        <f t="shared" si="1"/>
        <v>12.1</v>
      </c>
      <c r="F34" s="12">
        <v>2</v>
      </c>
      <c r="G34" s="24">
        <f t="shared" si="2"/>
        <v>24.2</v>
      </c>
      <c r="H34" s="7"/>
      <c r="I34" s="8" t="s">
        <v>9</v>
      </c>
      <c r="J34" s="12">
        <f t="shared" si="3"/>
        <v>10.578577777777779</v>
      </c>
      <c r="K34" s="12">
        <v>2</v>
      </c>
      <c r="L34" s="24">
        <f t="shared" si="4"/>
        <v>21.157155555555558</v>
      </c>
      <c r="N34" s="8" t="s">
        <v>9</v>
      </c>
      <c r="O34" s="12">
        <f t="shared" si="5"/>
        <v>15.512355555555557</v>
      </c>
      <c r="P34" s="12">
        <v>2</v>
      </c>
      <c r="Q34" s="24">
        <f t="shared" si="6"/>
        <v>31.024711111111113</v>
      </c>
      <c r="S34" s="8" t="s">
        <v>9</v>
      </c>
      <c r="T34" s="13">
        <f t="shared" si="0"/>
        <v>76.381866666666667</v>
      </c>
    </row>
    <row r="35" spans="1:20" x14ac:dyDescent="0.35">
      <c r="D35" s="8" t="s">
        <v>10</v>
      </c>
      <c r="E35" s="12">
        <f t="shared" si="1"/>
        <v>12.1</v>
      </c>
      <c r="F35" s="12">
        <v>2</v>
      </c>
      <c r="G35" s="24">
        <f t="shared" si="2"/>
        <v>24.2</v>
      </c>
      <c r="H35" s="7"/>
      <c r="I35" s="8" t="s">
        <v>10</v>
      </c>
      <c r="J35" s="12">
        <f t="shared" si="3"/>
        <v>10.578577777777779</v>
      </c>
      <c r="K35" s="12">
        <v>2</v>
      </c>
      <c r="L35" s="24">
        <f t="shared" si="4"/>
        <v>21.157155555555558</v>
      </c>
      <c r="N35" s="8" t="s">
        <v>10</v>
      </c>
      <c r="O35" s="12">
        <f t="shared" si="5"/>
        <v>15.512355555555557</v>
      </c>
      <c r="P35" s="12">
        <v>2</v>
      </c>
      <c r="Q35" s="24">
        <f t="shared" si="6"/>
        <v>31.024711111111113</v>
      </c>
      <c r="S35" s="8" t="s">
        <v>10</v>
      </c>
      <c r="T35" s="13">
        <f t="shared" si="0"/>
        <v>76.381866666666667</v>
      </c>
    </row>
    <row r="36" spans="1:20" x14ac:dyDescent="0.35">
      <c r="D36" s="8" t="s">
        <v>11</v>
      </c>
      <c r="E36" s="12">
        <f t="shared" si="1"/>
        <v>12.1</v>
      </c>
      <c r="F36" s="12">
        <v>2</v>
      </c>
      <c r="G36" s="24">
        <f t="shared" si="2"/>
        <v>24.2</v>
      </c>
      <c r="H36" s="7"/>
      <c r="I36" s="8" t="s">
        <v>11</v>
      </c>
      <c r="J36" s="12">
        <f t="shared" si="3"/>
        <v>10.578577777777779</v>
      </c>
      <c r="K36" s="12">
        <v>2</v>
      </c>
      <c r="L36" s="24">
        <f t="shared" si="4"/>
        <v>21.157155555555558</v>
      </c>
      <c r="N36" s="8" t="s">
        <v>11</v>
      </c>
      <c r="O36" s="12">
        <f t="shared" si="5"/>
        <v>15.512355555555557</v>
      </c>
      <c r="P36" s="12">
        <v>2</v>
      </c>
      <c r="Q36" s="24">
        <f t="shared" si="6"/>
        <v>31.024711111111113</v>
      </c>
      <c r="S36" s="8" t="s">
        <v>11</v>
      </c>
      <c r="T36" s="13">
        <f t="shared" si="0"/>
        <v>76.381866666666667</v>
      </c>
    </row>
    <row r="37" spans="1:20" ht="16" thickBot="1" x14ac:dyDescent="0.4">
      <c r="D37" s="25" t="s">
        <v>12</v>
      </c>
      <c r="E37" s="26">
        <f>SUM(E28:E36)</f>
        <v>269.22500000000002</v>
      </c>
      <c r="F37" s="26"/>
      <c r="G37" s="27">
        <f>SUM(G28:G36)</f>
        <v>538.45000000000005</v>
      </c>
      <c r="H37" s="7"/>
      <c r="I37" s="25" t="s">
        <v>12</v>
      </c>
      <c r="J37" s="26">
        <f>SUM(J28:J36)</f>
        <v>235.37335555555561</v>
      </c>
      <c r="K37" s="26"/>
      <c r="L37" s="27">
        <f>SUM(L28:L36)</f>
        <v>470.74671111111121</v>
      </c>
      <c r="N37" s="25" t="s">
        <v>12</v>
      </c>
      <c r="O37" s="26">
        <f>SUM(O28:O36)</f>
        <v>345.14991111111107</v>
      </c>
      <c r="P37" s="26"/>
      <c r="Q37" s="27">
        <f>SUM(Q28:Q36)</f>
        <v>690.29982222222213</v>
      </c>
      <c r="S37" s="25" t="s">
        <v>12</v>
      </c>
      <c r="T37" s="27">
        <f t="shared" si="0"/>
        <v>1699.4965333333334</v>
      </c>
    </row>
    <row r="38" spans="1:20" ht="15.75" customHeight="1" x14ac:dyDescent="0.35">
      <c r="A38" s="28"/>
      <c r="B38" s="29"/>
      <c r="C38" s="29"/>
      <c r="D38" s="29"/>
      <c r="E38" s="7"/>
      <c r="F38" s="7"/>
      <c r="G38" s="7"/>
      <c r="H38" s="7"/>
      <c r="I38" s="7"/>
      <c r="J38" s="7"/>
      <c r="K38" s="7"/>
    </row>
    <row r="39" spans="1:20" ht="26" x14ac:dyDescent="0.6">
      <c r="A39" s="61" t="s">
        <v>33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</row>
    <row r="40" spans="1:20" ht="33.75" customHeight="1" x14ac:dyDescent="0.35">
      <c r="A40" s="28"/>
      <c r="B40" s="29"/>
      <c r="C40" s="29"/>
      <c r="D40" s="63" t="s">
        <v>13</v>
      </c>
      <c r="E40" s="64"/>
      <c r="F40" s="64"/>
      <c r="G40" s="64"/>
      <c r="H40" s="64"/>
      <c r="I40" s="30"/>
    </row>
    <row r="41" spans="1:20" x14ac:dyDescent="0.35">
      <c r="A41" s="28"/>
      <c r="B41" s="29"/>
      <c r="C41" s="29"/>
      <c r="D41" s="31"/>
      <c r="E41" s="32" t="s">
        <v>18</v>
      </c>
      <c r="F41" s="32" t="s">
        <v>20</v>
      </c>
      <c r="G41" s="32" t="s">
        <v>17</v>
      </c>
      <c r="H41" s="33" t="s">
        <v>32</v>
      </c>
    </row>
    <row r="42" spans="1:20" x14ac:dyDescent="0.35">
      <c r="A42" s="28"/>
      <c r="B42" s="29"/>
      <c r="C42" s="29"/>
      <c r="D42" s="31" t="s">
        <v>14</v>
      </c>
      <c r="E42" s="1">
        <f>Inputs!B18</f>
        <v>0.5</v>
      </c>
      <c r="F42" s="1">
        <f>Inputs!C18</f>
        <v>9</v>
      </c>
      <c r="G42" s="1">
        <f>Inputs!D18</f>
        <v>0.5</v>
      </c>
      <c r="H42" s="1">
        <f>Inputs!E18</f>
        <v>24</v>
      </c>
    </row>
    <row r="43" spans="1:20" x14ac:dyDescent="0.35">
      <c r="A43" s="28"/>
      <c r="B43" s="29"/>
      <c r="C43" s="29"/>
      <c r="D43" s="31" t="s">
        <v>4</v>
      </c>
      <c r="E43" s="1">
        <f>Inputs!B19</f>
        <v>0.5</v>
      </c>
      <c r="F43" s="1">
        <f>Inputs!C19</f>
        <v>18</v>
      </c>
      <c r="G43" s="1">
        <f>Inputs!D19</f>
        <v>0.5</v>
      </c>
      <c r="H43" s="1">
        <f>Inputs!E19</f>
        <v>48</v>
      </c>
    </row>
    <row r="44" spans="1:20" x14ac:dyDescent="0.35">
      <c r="A44" s="28"/>
      <c r="B44" s="29"/>
      <c r="C44" s="29"/>
      <c r="D44" s="31" t="s">
        <v>15</v>
      </c>
      <c r="E44" s="1">
        <f>Inputs!B20</f>
        <v>0.5</v>
      </c>
      <c r="F44" s="1">
        <f>Inputs!C20</f>
        <v>18</v>
      </c>
      <c r="G44" s="1">
        <f>Inputs!D20</f>
        <v>0.5</v>
      </c>
      <c r="H44" s="1">
        <f>Inputs!E20</f>
        <v>48</v>
      </c>
    </row>
    <row r="45" spans="1:20" x14ac:dyDescent="0.35">
      <c r="A45" s="28"/>
      <c r="B45" s="29"/>
      <c r="C45" s="29"/>
      <c r="D45" s="31" t="s">
        <v>16</v>
      </c>
      <c r="E45" s="1">
        <f>Inputs!B21</f>
        <v>0.5</v>
      </c>
      <c r="F45" s="1">
        <f>Inputs!C21</f>
        <v>9</v>
      </c>
      <c r="G45" s="1">
        <f>Inputs!D21</f>
        <v>0.5</v>
      </c>
      <c r="H45" s="1">
        <f>Inputs!E21</f>
        <v>24</v>
      </c>
    </row>
    <row r="46" spans="1:20" x14ac:dyDescent="0.35">
      <c r="A46" s="28"/>
      <c r="B46" s="29"/>
      <c r="C46" s="29"/>
      <c r="D46" s="31" t="s">
        <v>7</v>
      </c>
      <c r="E46" s="1">
        <f>Inputs!B22</f>
        <v>0.5</v>
      </c>
      <c r="F46" s="1">
        <f>Inputs!C22</f>
        <v>18</v>
      </c>
      <c r="G46" s="1">
        <f>Inputs!D22</f>
        <v>0.5</v>
      </c>
      <c r="H46" s="1">
        <f>Inputs!E22</f>
        <v>48</v>
      </c>
    </row>
    <row r="47" spans="1:20" x14ac:dyDescent="0.35">
      <c r="A47" s="28"/>
      <c r="B47" s="29"/>
      <c r="C47" s="29"/>
      <c r="D47" s="31" t="s">
        <v>8</v>
      </c>
      <c r="E47" s="1">
        <f>Inputs!B23</f>
        <v>0.5</v>
      </c>
      <c r="F47" s="1">
        <f>Inputs!C23</f>
        <v>18</v>
      </c>
      <c r="G47" s="1">
        <f>Inputs!D23</f>
        <v>0.5</v>
      </c>
      <c r="H47" s="1">
        <f>Inputs!E23</f>
        <v>48</v>
      </c>
    </row>
    <row r="48" spans="1:20" x14ac:dyDescent="0.35">
      <c r="A48" s="28"/>
      <c r="B48" s="29"/>
      <c r="C48" s="29"/>
      <c r="D48" s="31" t="s">
        <v>9</v>
      </c>
      <c r="E48" s="1">
        <f>Inputs!B24</f>
        <v>0.5</v>
      </c>
      <c r="F48" s="1">
        <f>Inputs!C24</f>
        <v>18</v>
      </c>
      <c r="G48" s="1">
        <f>Inputs!D24</f>
        <v>0.5</v>
      </c>
      <c r="H48" s="1">
        <f>Inputs!E24</f>
        <v>48</v>
      </c>
    </row>
    <row r="49" spans="1:20" x14ac:dyDescent="0.35">
      <c r="A49" s="28"/>
      <c r="B49" s="29"/>
      <c r="C49" s="29"/>
      <c r="D49" s="31" t="s">
        <v>10</v>
      </c>
      <c r="E49" s="1">
        <f>Inputs!B25</f>
        <v>0.5</v>
      </c>
      <c r="F49" s="1">
        <f>Inputs!C25</f>
        <v>18</v>
      </c>
      <c r="G49" s="1">
        <f>Inputs!D25</f>
        <v>0.5</v>
      </c>
      <c r="H49" s="1">
        <f>Inputs!E25</f>
        <v>48</v>
      </c>
    </row>
    <row r="50" spans="1:20" ht="16" thickBot="1" x14ac:dyDescent="0.4">
      <c r="A50" s="28"/>
      <c r="B50" s="29"/>
      <c r="C50" s="29"/>
      <c r="D50" s="34" t="s">
        <v>11</v>
      </c>
      <c r="E50" s="1">
        <f>Inputs!B26</f>
        <v>0.5</v>
      </c>
      <c r="F50" s="1">
        <f>Inputs!C26</f>
        <v>9</v>
      </c>
      <c r="G50" s="1">
        <f>Inputs!D26</f>
        <v>0.5</v>
      </c>
      <c r="H50" s="1">
        <f>Inputs!E26</f>
        <v>24</v>
      </c>
    </row>
    <row r="51" spans="1:20" ht="16" thickBot="1" x14ac:dyDescent="0.4">
      <c r="A51" s="35"/>
      <c r="B51" s="36"/>
      <c r="C51" s="36"/>
      <c r="D51" s="36"/>
      <c r="E51" s="36"/>
      <c r="F51" s="36"/>
      <c r="G51" s="36"/>
      <c r="H51" s="36"/>
      <c r="I51" s="36"/>
    </row>
    <row r="52" spans="1:20" ht="26" x14ac:dyDescent="0.6">
      <c r="A52" s="61" t="s">
        <v>35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</row>
    <row r="53" spans="1:20" ht="16" thickBot="1" x14ac:dyDescent="0.4">
      <c r="A53" s="28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1:20" ht="19" thickBot="1" x14ac:dyDescent="0.5">
      <c r="A54" s="2" t="s">
        <v>19</v>
      </c>
      <c r="B54" s="37">
        <v>1</v>
      </c>
      <c r="C54" s="29"/>
      <c r="D54" s="31"/>
      <c r="E54" s="32" t="s">
        <v>18</v>
      </c>
      <c r="F54" s="32" t="s">
        <v>20</v>
      </c>
      <c r="G54" s="32" t="s">
        <v>17</v>
      </c>
      <c r="H54" s="33" t="s">
        <v>32</v>
      </c>
      <c r="J54" s="29"/>
      <c r="K54" s="29"/>
      <c r="L54" s="29"/>
    </row>
    <row r="55" spans="1:20" x14ac:dyDescent="0.35">
      <c r="A55" s="28"/>
      <c r="B55" s="29"/>
      <c r="C55" s="29"/>
      <c r="D55" s="31" t="s">
        <v>14</v>
      </c>
      <c r="E55" s="3">
        <f t="shared" ref="E55:H63" si="7">E42*$T28</f>
        <v>286.43200000000002</v>
      </c>
      <c r="F55" s="3">
        <f t="shared" si="7"/>
        <v>5155.7759999999998</v>
      </c>
      <c r="G55" s="3">
        <f t="shared" si="7"/>
        <v>286.43200000000002</v>
      </c>
      <c r="H55" s="3">
        <f t="shared" si="7"/>
        <v>13748.736000000001</v>
      </c>
      <c r="J55" s="29"/>
      <c r="K55" s="29"/>
      <c r="L55" s="29"/>
    </row>
    <row r="56" spans="1:20" x14ac:dyDescent="0.35">
      <c r="A56" s="28"/>
      <c r="B56" s="29"/>
      <c r="C56" s="29"/>
      <c r="D56" s="31" t="s">
        <v>4</v>
      </c>
      <c r="E56" s="3">
        <f t="shared" si="7"/>
        <v>143.21600000000001</v>
      </c>
      <c r="F56" s="3">
        <f t="shared" si="7"/>
        <v>5155.7759999999998</v>
      </c>
      <c r="G56" s="3">
        <f t="shared" si="7"/>
        <v>143.21600000000001</v>
      </c>
      <c r="H56" s="3">
        <f t="shared" si="7"/>
        <v>13748.736000000001</v>
      </c>
      <c r="J56" s="29"/>
      <c r="K56" s="29"/>
      <c r="L56" s="29"/>
    </row>
    <row r="57" spans="1:20" x14ac:dyDescent="0.35">
      <c r="A57" s="28"/>
      <c r="B57" s="29"/>
      <c r="C57" s="29"/>
      <c r="D57" s="31" t="s">
        <v>15</v>
      </c>
      <c r="E57" s="3">
        <f t="shared" si="7"/>
        <v>114.5728</v>
      </c>
      <c r="F57" s="3">
        <f t="shared" si="7"/>
        <v>4124.6207999999997</v>
      </c>
      <c r="G57" s="3">
        <f t="shared" si="7"/>
        <v>114.5728</v>
      </c>
      <c r="H57" s="3">
        <f t="shared" si="7"/>
        <v>10998.988799999999</v>
      </c>
      <c r="J57" s="29"/>
      <c r="K57" s="29"/>
      <c r="L57" s="29"/>
    </row>
    <row r="58" spans="1:20" x14ac:dyDescent="0.35">
      <c r="A58" s="28"/>
      <c r="B58" s="29"/>
      <c r="C58" s="29"/>
      <c r="D58" s="31" t="s">
        <v>16</v>
      </c>
      <c r="E58" s="3">
        <f t="shared" si="7"/>
        <v>38.190933333333334</v>
      </c>
      <c r="F58" s="3">
        <f t="shared" si="7"/>
        <v>687.43679999999995</v>
      </c>
      <c r="G58" s="3">
        <f t="shared" si="7"/>
        <v>38.190933333333334</v>
      </c>
      <c r="H58" s="3">
        <f t="shared" si="7"/>
        <v>1833.1648</v>
      </c>
      <c r="J58" s="29"/>
      <c r="K58" s="29"/>
      <c r="L58" s="29"/>
    </row>
    <row r="59" spans="1:20" x14ac:dyDescent="0.35">
      <c r="A59" s="28"/>
      <c r="B59" s="29"/>
      <c r="C59" s="29"/>
      <c r="D59" s="31" t="s">
        <v>7</v>
      </c>
      <c r="E59" s="3">
        <f t="shared" si="7"/>
        <v>38.190933333333334</v>
      </c>
      <c r="F59" s="3">
        <f t="shared" si="7"/>
        <v>1374.8735999999999</v>
      </c>
      <c r="G59" s="3">
        <f t="shared" si="7"/>
        <v>38.190933333333334</v>
      </c>
      <c r="H59" s="3">
        <f t="shared" si="7"/>
        <v>3666.3296</v>
      </c>
      <c r="J59" s="29"/>
      <c r="K59" s="29"/>
      <c r="L59" s="29"/>
    </row>
    <row r="60" spans="1:20" x14ac:dyDescent="0.35">
      <c r="A60" s="28"/>
      <c r="B60" s="29"/>
      <c r="C60" s="29"/>
      <c r="D60" s="31" t="s">
        <v>8</v>
      </c>
      <c r="E60" s="3">
        <f t="shared" si="7"/>
        <v>114.5728</v>
      </c>
      <c r="F60" s="3">
        <f t="shared" si="7"/>
        <v>4124.6207999999997</v>
      </c>
      <c r="G60" s="3">
        <f t="shared" si="7"/>
        <v>114.5728</v>
      </c>
      <c r="H60" s="3">
        <f t="shared" si="7"/>
        <v>10998.988799999999</v>
      </c>
      <c r="J60" s="29"/>
      <c r="K60" s="29"/>
      <c r="L60" s="29"/>
    </row>
    <row r="61" spans="1:20" x14ac:dyDescent="0.35">
      <c r="A61" s="28"/>
      <c r="B61" s="29"/>
      <c r="C61" s="29"/>
      <c r="D61" s="31" t="s">
        <v>9</v>
      </c>
      <c r="E61" s="3">
        <f t="shared" si="7"/>
        <v>38.190933333333334</v>
      </c>
      <c r="F61" s="3">
        <f t="shared" si="7"/>
        <v>1374.8735999999999</v>
      </c>
      <c r="G61" s="3">
        <f t="shared" si="7"/>
        <v>38.190933333333334</v>
      </c>
      <c r="H61" s="3">
        <f t="shared" si="7"/>
        <v>3666.3296</v>
      </c>
      <c r="J61" s="29"/>
      <c r="K61" s="29"/>
      <c r="L61" s="29"/>
    </row>
    <row r="62" spans="1:20" x14ac:dyDescent="0.35">
      <c r="A62" s="28"/>
      <c r="B62" s="29"/>
      <c r="C62" s="29"/>
      <c r="D62" s="31" t="s">
        <v>10</v>
      </c>
      <c r="E62" s="3">
        <f t="shared" si="7"/>
        <v>38.190933333333334</v>
      </c>
      <c r="F62" s="3">
        <f t="shared" si="7"/>
        <v>1374.8735999999999</v>
      </c>
      <c r="G62" s="3">
        <f t="shared" si="7"/>
        <v>38.190933333333334</v>
      </c>
      <c r="H62" s="3">
        <f t="shared" si="7"/>
        <v>3666.3296</v>
      </c>
      <c r="J62" s="29"/>
      <c r="K62" s="29"/>
      <c r="L62" s="29"/>
    </row>
    <row r="63" spans="1:20" x14ac:dyDescent="0.35">
      <c r="A63" s="28"/>
      <c r="B63" s="29"/>
      <c r="C63" s="29"/>
      <c r="D63" s="38" t="s">
        <v>11</v>
      </c>
      <c r="E63" s="3">
        <f t="shared" si="7"/>
        <v>38.190933333333334</v>
      </c>
      <c r="F63" s="3">
        <f t="shared" si="7"/>
        <v>687.43679999999995</v>
      </c>
      <c r="G63" s="3">
        <f t="shared" si="7"/>
        <v>38.190933333333334</v>
      </c>
      <c r="H63" s="3">
        <f t="shared" si="7"/>
        <v>1833.1648</v>
      </c>
      <c r="J63" s="29"/>
      <c r="K63" s="29"/>
      <c r="L63" s="29"/>
    </row>
    <row r="64" spans="1:20" ht="18.5" x14ac:dyDescent="0.45">
      <c r="A64" s="79" t="s">
        <v>30</v>
      </c>
      <c r="B64" s="80"/>
      <c r="C64" s="80"/>
      <c r="D64" s="81"/>
      <c r="E64" s="13">
        <f>SUM(E55:E63)</f>
        <v>849.74826666666661</v>
      </c>
      <c r="F64" s="13">
        <f>SUM(F55:F63)</f>
        <v>24060.287999999997</v>
      </c>
      <c r="G64" s="13">
        <f>SUM(G55:G63)</f>
        <v>849.74826666666661</v>
      </c>
      <c r="H64" s="13">
        <f>SUM(H55:H63)</f>
        <v>64160.767999999989</v>
      </c>
      <c r="J64" s="29"/>
      <c r="K64" s="29"/>
      <c r="L64" s="29"/>
    </row>
    <row r="65" spans="1:20" x14ac:dyDescent="0.35">
      <c r="A65" s="28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20" x14ac:dyDescent="0.3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20" ht="26" x14ac:dyDescent="0.6">
      <c r="A67" s="61" t="s">
        <v>34</v>
      </c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</row>
    <row r="68" spans="1:20" ht="16" thickBot="1" x14ac:dyDescent="0.4">
      <c r="A68" s="28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</row>
    <row r="69" spans="1:20" ht="19" thickBot="1" x14ac:dyDescent="0.5">
      <c r="A69" s="2" t="s">
        <v>19</v>
      </c>
      <c r="B69" s="37">
        <f>D11</f>
        <v>105</v>
      </c>
      <c r="C69" s="29"/>
      <c r="D69" s="31"/>
      <c r="E69" s="32" t="s">
        <v>18</v>
      </c>
      <c r="F69" s="32" t="s">
        <v>20</v>
      </c>
      <c r="G69" s="32" t="s">
        <v>17</v>
      </c>
      <c r="H69" s="33" t="s">
        <v>32</v>
      </c>
      <c r="J69" s="29"/>
      <c r="K69" s="29"/>
      <c r="L69" s="29"/>
    </row>
    <row r="70" spans="1:20" x14ac:dyDescent="0.35">
      <c r="A70" s="28"/>
      <c r="B70" s="29"/>
      <c r="C70" s="29"/>
      <c r="D70" s="31" t="s">
        <v>14</v>
      </c>
      <c r="E70" s="3">
        <f t="shared" ref="E70:H78" si="8">E42*$B$69*$T28</f>
        <v>30075.360000000001</v>
      </c>
      <c r="F70" s="3">
        <f t="shared" si="8"/>
        <v>541356.48</v>
      </c>
      <c r="G70" s="3">
        <f t="shared" si="8"/>
        <v>30075.360000000001</v>
      </c>
      <c r="H70" s="3">
        <f t="shared" si="8"/>
        <v>1443617.28</v>
      </c>
      <c r="J70" s="29"/>
      <c r="K70" s="29"/>
      <c r="L70" s="29"/>
    </row>
    <row r="71" spans="1:20" x14ac:dyDescent="0.35">
      <c r="A71" s="28"/>
      <c r="B71" s="29"/>
      <c r="C71" s="29"/>
      <c r="D71" s="31" t="s">
        <v>4</v>
      </c>
      <c r="E71" s="3">
        <f t="shared" si="8"/>
        <v>15037.68</v>
      </c>
      <c r="F71" s="3">
        <f t="shared" si="8"/>
        <v>541356.48</v>
      </c>
      <c r="G71" s="3">
        <f t="shared" si="8"/>
        <v>15037.68</v>
      </c>
      <c r="H71" s="3">
        <f t="shared" si="8"/>
        <v>1443617.28</v>
      </c>
      <c r="J71" s="29"/>
      <c r="K71" s="29"/>
      <c r="L71" s="29"/>
    </row>
    <row r="72" spans="1:20" x14ac:dyDescent="0.35">
      <c r="A72" s="28"/>
      <c r="B72" s="29"/>
      <c r="C72" s="29"/>
      <c r="D72" s="31" t="s">
        <v>15</v>
      </c>
      <c r="E72" s="3">
        <f t="shared" si="8"/>
        <v>12030.144</v>
      </c>
      <c r="F72" s="3">
        <f t="shared" si="8"/>
        <v>433085.18400000001</v>
      </c>
      <c r="G72" s="3">
        <f t="shared" si="8"/>
        <v>12030.144</v>
      </c>
      <c r="H72" s="3">
        <f t="shared" si="8"/>
        <v>1154893.824</v>
      </c>
      <c r="J72" s="29"/>
      <c r="K72" s="29"/>
      <c r="L72" s="29"/>
    </row>
    <row r="73" spans="1:20" x14ac:dyDescent="0.35">
      <c r="A73" s="28"/>
      <c r="B73" s="29"/>
      <c r="C73" s="29"/>
      <c r="D73" s="31" t="s">
        <v>16</v>
      </c>
      <c r="E73" s="3">
        <f t="shared" si="8"/>
        <v>4010.0480000000002</v>
      </c>
      <c r="F73" s="3">
        <f t="shared" si="8"/>
        <v>72180.864000000001</v>
      </c>
      <c r="G73" s="3">
        <f t="shared" si="8"/>
        <v>4010.0480000000002</v>
      </c>
      <c r="H73" s="3">
        <f t="shared" si="8"/>
        <v>192482.304</v>
      </c>
      <c r="J73" s="29"/>
      <c r="K73" s="29"/>
      <c r="L73" s="29"/>
    </row>
    <row r="74" spans="1:20" x14ac:dyDescent="0.35">
      <c r="A74" s="28"/>
      <c r="B74" s="29"/>
      <c r="C74" s="29"/>
      <c r="D74" s="31" t="s">
        <v>7</v>
      </c>
      <c r="E74" s="3">
        <f t="shared" si="8"/>
        <v>4010.0480000000002</v>
      </c>
      <c r="F74" s="3">
        <f t="shared" si="8"/>
        <v>144361.728</v>
      </c>
      <c r="G74" s="3">
        <f t="shared" si="8"/>
        <v>4010.0480000000002</v>
      </c>
      <c r="H74" s="3">
        <f t="shared" si="8"/>
        <v>384964.60800000001</v>
      </c>
      <c r="J74" s="29"/>
      <c r="K74" s="29"/>
      <c r="L74" s="29"/>
    </row>
    <row r="75" spans="1:20" x14ac:dyDescent="0.35">
      <c r="A75" s="28"/>
      <c r="B75" s="29"/>
      <c r="C75" s="29"/>
      <c r="D75" s="31" t="s">
        <v>8</v>
      </c>
      <c r="E75" s="3">
        <f t="shared" si="8"/>
        <v>12030.144</v>
      </c>
      <c r="F75" s="3">
        <f t="shared" si="8"/>
        <v>433085.18400000001</v>
      </c>
      <c r="G75" s="3">
        <f t="shared" si="8"/>
        <v>12030.144</v>
      </c>
      <c r="H75" s="3">
        <f t="shared" si="8"/>
        <v>1154893.824</v>
      </c>
      <c r="J75" s="29"/>
      <c r="K75" s="29"/>
      <c r="L75" s="29"/>
    </row>
    <row r="76" spans="1:20" x14ac:dyDescent="0.35">
      <c r="A76" s="28"/>
      <c r="B76" s="29"/>
      <c r="C76" s="29"/>
      <c r="D76" s="31" t="s">
        <v>9</v>
      </c>
      <c r="E76" s="3">
        <f t="shared" si="8"/>
        <v>4010.0480000000002</v>
      </c>
      <c r="F76" s="3">
        <f t="shared" si="8"/>
        <v>144361.728</v>
      </c>
      <c r="G76" s="3">
        <f t="shared" si="8"/>
        <v>4010.0480000000002</v>
      </c>
      <c r="H76" s="3">
        <f t="shared" si="8"/>
        <v>384964.60800000001</v>
      </c>
      <c r="J76" s="29"/>
      <c r="K76" s="29"/>
      <c r="L76" s="29"/>
    </row>
    <row r="77" spans="1:20" x14ac:dyDescent="0.35">
      <c r="A77" s="28"/>
      <c r="B77" s="29"/>
      <c r="C77" s="29"/>
      <c r="D77" s="31" t="s">
        <v>10</v>
      </c>
      <c r="E77" s="3">
        <f t="shared" si="8"/>
        <v>4010.0480000000002</v>
      </c>
      <c r="F77" s="3">
        <f t="shared" si="8"/>
        <v>144361.728</v>
      </c>
      <c r="G77" s="3">
        <f t="shared" si="8"/>
        <v>4010.0480000000002</v>
      </c>
      <c r="H77" s="3">
        <f t="shared" si="8"/>
        <v>384964.60800000001</v>
      </c>
      <c r="J77" s="29"/>
      <c r="K77" s="29"/>
      <c r="L77" s="29"/>
    </row>
    <row r="78" spans="1:20" x14ac:dyDescent="0.35">
      <c r="A78" s="28"/>
      <c r="B78" s="29"/>
      <c r="C78" s="29"/>
      <c r="D78" s="38" t="s">
        <v>11</v>
      </c>
      <c r="E78" s="3">
        <f t="shared" si="8"/>
        <v>4010.0480000000002</v>
      </c>
      <c r="F78" s="3">
        <f t="shared" si="8"/>
        <v>72180.864000000001</v>
      </c>
      <c r="G78" s="3">
        <f t="shared" si="8"/>
        <v>4010.0480000000002</v>
      </c>
      <c r="H78" s="3">
        <f t="shared" si="8"/>
        <v>192482.304</v>
      </c>
      <c r="J78" s="29"/>
      <c r="K78" s="29"/>
      <c r="L78" s="29"/>
    </row>
    <row r="79" spans="1:20" ht="18.5" x14ac:dyDescent="0.45">
      <c r="A79" s="74" t="s">
        <v>31</v>
      </c>
      <c r="B79" s="75"/>
      <c r="C79" s="75"/>
      <c r="D79" s="75"/>
      <c r="E79" s="39">
        <f>SUM(E70:E78)</f>
        <v>89223.567999999985</v>
      </c>
      <c r="F79" s="39">
        <f>SUM(F70:F78)</f>
        <v>2526330.2400000002</v>
      </c>
      <c r="G79" s="39">
        <f>SUM(G70:G78)</f>
        <v>89223.567999999985</v>
      </c>
      <c r="H79" s="39">
        <f>SUM(H70:H78)</f>
        <v>6736880.6400000006</v>
      </c>
      <c r="J79" s="29"/>
      <c r="K79" s="29"/>
      <c r="L79" s="29"/>
    </row>
    <row r="80" spans="1:20" x14ac:dyDescent="0.3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x14ac:dyDescent="0.3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x14ac:dyDescent="0.3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2" hidden="1" x14ac:dyDescent="0.3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</row>
    <row r="84" spans="1:12" hidden="1" x14ac:dyDescent="0.35">
      <c r="A84" s="29"/>
      <c r="B84" s="29"/>
      <c r="C84" s="29"/>
      <c r="D84" s="29"/>
      <c r="E84" s="29">
        <v>541500</v>
      </c>
      <c r="F84" s="29" t="e">
        <f>G79+#REF!+#REF!+#REF!+#REF!+#REF!+#REF!+#REF!+#REF!+#REF!+#REF!+#REF!+#REF!+#REF!+#REF!+#REF!+#REF!+#REF!</f>
        <v>#REF!</v>
      </c>
      <c r="G84" s="29"/>
      <c r="H84" s="29"/>
      <c r="I84" s="29"/>
      <c r="J84" s="29"/>
      <c r="K84" s="29"/>
    </row>
    <row r="85" spans="1:12" hidden="1" x14ac:dyDescent="0.35">
      <c r="A85" s="29"/>
      <c r="B85" s="29"/>
      <c r="C85" s="29"/>
      <c r="D85" s="29"/>
      <c r="E85" s="29">
        <f>7980*30</f>
        <v>239400</v>
      </c>
      <c r="F85" s="29"/>
      <c r="G85" s="29"/>
      <c r="H85" s="29"/>
      <c r="I85" s="29"/>
      <c r="J85" s="29"/>
      <c r="K85" s="29"/>
    </row>
    <row r="86" spans="1:12" x14ac:dyDescent="0.3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</row>
  </sheetData>
  <mergeCells count="24">
    <mergeCell ref="D40:H40"/>
    <mergeCell ref="A52:T52"/>
    <mergeCell ref="A64:D64"/>
    <mergeCell ref="A67:T67"/>
    <mergeCell ref="A79:D79"/>
    <mergeCell ref="A39:T39"/>
    <mergeCell ref="A25:T25"/>
    <mergeCell ref="D26:G26"/>
    <mergeCell ref="I26:L26"/>
    <mergeCell ref="N26:Q26"/>
    <mergeCell ref="I20:P20"/>
    <mergeCell ref="I21:P21"/>
    <mergeCell ref="I22:P22"/>
    <mergeCell ref="I23:P23"/>
    <mergeCell ref="A3:T3"/>
    <mergeCell ref="A11:C11"/>
    <mergeCell ref="A13:T13"/>
    <mergeCell ref="A5:T5"/>
    <mergeCell ref="H14:P14"/>
    <mergeCell ref="I15:P15"/>
    <mergeCell ref="I16:P16"/>
    <mergeCell ref="I17:P17"/>
    <mergeCell ref="I18:P18"/>
    <mergeCell ref="I19:P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>
      <selection activeCell="B16" sqref="B16"/>
    </sheetView>
  </sheetViews>
  <sheetFormatPr defaultRowHeight="14.5" x14ac:dyDescent="0.35"/>
  <cols>
    <col min="1" max="1" width="81.54296875" customWidth="1"/>
    <col min="2" max="2" width="20" customWidth="1"/>
    <col min="3" max="3" width="23.453125" customWidth="1"/>
    <col min="4" max="4" width="14.81640625" customWidth="1"/>
    <col min="5" max="5" width="19.453125" customWidth="1"/>
  </cols>
  <sheetData>
    <row r="1" spans="1:5" ht="15.5" x14ac:dyDescent="0.35">
      <c r="A1" s="6" t="s">
        <v>70</v>
      </c>
    </row>
    <row r="2" spans="1:5" ht="19" thickBot="1" x14ac:dyDescent="0.5">
      <c r="A2" s="85" t="s">
        <v>71</v>
      </c>
      <c r="B2" s="86"/>
      <c r="C2" s="86"/>
      <c r="D2" s="86"/>
      <c r="E2" s="86"/>
    </row>
    <row r="3" spans="1:5" ht="19" thickBot="1" x14ac:dyDescent="0.5">
      <c r="A3" s="10" t="s">
        <v>59</v>
      </c>
      <c r="B3" s="4" t="s">
        <v>18</v>
      </c>
      <c r="C3" s="4" t="s">
        <v>20</v>
      </c>
      <c r="D3" s="4" t="s">
        <v>17</v>
      </c>
      <c r="E3" s="5" t="s">
        <v>32</v>
      </c>
    </row>
    <row r="4" spans="1:5" ht="16" thickBot="1" x14ac:dyDescent="0.4">
      <c r="A4" s="10" t="s">
        <v>57</v>
      </c>
      <c r="B4" s="3">
        <f>'Scenario 1 Social Distancing'!E80</f>
        <v>43647.743416666664</v>
      </c>
      <c r="C4" s="3">
        <f>'Scenario 1 Social Distancing'!F80</f>
        <v>1235868.69</v>
      </c>
      <c r="D4" s="3">
        <f>'Scenario 1 Social Distancing'!G80</f>
        <v>43647.743416666664</v>
      </c>
      <c r="E4" s="3">
        <f>'Scenario 1 Social Distancing'!H80</f>
        <v>3295649.8400000003</v>
      </c>
    </row>
    <row r="5" spans="1:5" ht="15.5" x14ac:dyDescent="0.35">
      <c r="A5" s="10" t="s">
        <v>58</v>
      </c>
      <c r="B5" s="3">
        <f>'Scenario 2 WO Social Distancing'!E79</f>
        <v>89223.567999999985</v>
      </c>
      <c r="C5" s="3">
        <f>'Scenario 2 WO Social Distancing'!F79</f>
        <v>2526330.2400000002</v>
      </c>
      <c r="D5" s="3">
        <f>'Scenario 2 WO Social Distancing'!G79</f>
        <v>89223.567999999985</v>
      </c>
      <c r="E5" s="3">
        <f>'Scenario 2 WO Social Distancing'!H79</f>
        <v>6736880.6400000006</v>
      </c>
    </row>
    <row r="7" spans="1:5" ht="19" thickBot="1" x14ac:dyDescent="0.5">
      <c r="A7" s="85" t="s">
        <v>71</v>
      </c>
      <c r="B7" s="86"/>
      <c r="C7" s="86"/>
      <c r="D7" s="86"/>
      <c r="E7" s="86"/>
    </row>
    <row r="8" spans="1:5" ht="19" thickBot="1" x14ac:dyDescent="0.5">
      <c r="A8" s="10" t="s">
        <v>59</v>
      </c>
      <c r="B8" s="4" t="s">
        <v>18</v>
      </c>
      <c r="C8" s="4" t="s">
        <v>20</v>
      </c>
      <c r="D8" s="4" t="s">
        <v>17</v>
      </c>
      <c r="E8" s="5" t="s">
        <v>32</v>
      </c>
    </row>
    <row r="9" spans="1:5" ht="16" thickBot="1" x14ac:dyDescent="0.4">
      <c r="A9" s="10" t="s">
        <v>57</v>
      </c>
      <c r="B9" s="3">
        <f>B4/('Scenario 2 WO Social Distancing'!D11/7)</f>
        <v>2909.8495611111111</v>
      </c>
      <c r="C9" s="3">
        <f>C4/('Scenario 1 Social Distancing'!$D$11/7)</f>
        <v>61793.434499999996</v>
      </c>
      <c r="D9" s="3">
        <f>D4/('Scenario 1 Social Distancing'!$D$11/7)</f>
        <v>2182.3871708333331</v>
      </c>
      <c r="E9" s="3">
        <f>E4/('Scenario 1 Social Distancing'!$D$11/7)</f>
        <v>164782.49200000003</v>
      </c>
    </row>
    <row r="10" spans="1:5" ht="15.5" x14ac:dyDescent="0.35">
      <c r="A10" s="10" t="s">
        <v>58</v>
      </c>
      <c r="B10" s="3">
        <f>B5/('Scenario 2 WO Social Distancing'!$D$11/7)</f>
        <v>5948.2378666666655</v>
      </c>
      <c r="C10" s="3">
        <f>C5/('Scenario 2 WO Social Distancing'!$D$11/7)</f>
        <v>168422.016</v>
      </c>
      <c r="D10" s="3">
        <f>D5/('Scenario 2 WO Social Distancing'!$D$11/7)</f>
        <v>5948.2378666666655</v>
      </c>
      <c r="E10" s="3">
        <f>E5/('Scenario 2 WO Social Distancing'!$D$11/7)</f>
        <v>449125.37600000005</v>
      </c>
    </row>
  </sheetData>
  <mergeCells count="2">
    <mergeCell ref="A2:E2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Sg2 ADC Outputs</vt:lpstr>
      <vt:lpstr>Inputs</vt:lpstr>
      <vt:lpstr>Scenario 1 Social Distancing</vt:lpstr>
      <vt:lpstr>Scenario 2 WO Social Distancing</vt:lpstr>
      <vt:lpstr>Summary</vt:lpstr>
    </vt:vector>
  </TitlesOfParts>
  <Company>Baptist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Beliles, Michael S</dc:creator>
  <cp:lastModifiedBy>Andring, Abigail W.</cp:lastModifiedBy>
  <dcterms:created xsi:type="dcterms:W3CDTF">2020-03-19T15:36:37Z</dcterms:created>
  <dcterms:modified xsi:type="dcterms:W3CDTF">2020-04-20T19:58:08Z</dcterms:modified>
</cp:coreProperties>
</file>