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atmgmt\Strategic Sourcing\Emergency Planning and Response\ISC Communications\AHRMM Webinar\"/>
    </mc:Choice>
  </mc:AlternateContent>
  <bookViews>
    <workbookView xWindow="0" yWindow="0" windowWidth="19200" windowHeight="7050"/>
  </bookViews>
  <sheets>
    <sheet name="Gown Planning" sheetId="3" r:id="rId1"/>
    <sheet name="O&amp;M UF Health JaxGainesvill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6" i="3"/>
  <c r="B7" i="3"/>
  <c r="C14" i="3"/>
  <c r="C2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E20" i="3"/>
  <c r="H20" i="3"/>
  <c r="G20" i="3"/>
  <c r="I20" i="3"/>
  <c r="F20" i="3"/>
  <c r="C19" i="3"/>
  <c r="C21" i="3"/>
  <c r="D14" i="3"/>
  <c r="J20" i="3"/>
  <c r="N20" i="3"/>
  <c r="R20" i="3"/>
  <c r="K20" i="3"/>
  <c r="O20" i="3"/>
  <c r="L20" i="3"/>
  <c r="P20" i="3"/>
  <c r="M20" i="3"/>
  <c r="Q20" i="3"/>
  <c r="O19" i="3"/>
  <c r="P19" i="3"/>
  <c r="Q19" i="3"/>
  <c r="R19" i="3"/>
  <c r="R21" i="3"/>
  <c r="O21" i="3"/>
  <c r="E19" i="3"/>
  <c r="F19" i="3"/>
  <c r="G19" i="3"/>
  <c r="H19" i="3"/>
  <c r="I19" i="3"/>
  <c r="J19" i="3"/>
  <c r="K19" i="3"/>
  <c r="L19" i="3"/>
  <c r="M19" i="3"/>
  <c r="N19" i="3"/>
  <c r="D19" i="3"/>
  <c r="D21" i="3"/>
  <c r="E14" i="3"/>
  <c r="Q21" i="3"/>
  <c r="E21" i="3"/>
  <c r="P21" i="3"/>
  <c r="M21" i="3"/>
  <c r="I21" i="3"/>
  <c r="L21" i="3"/>
  <c r="H21" i="3"/>
  <c r="N21" i="3"/>
  <c r="J21" i="3"/>
  <c r="F21" i="3"/>
  <c r="K21" i="3"/>
  <c r="G21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</calcChain>
</file>

<file path=xl/sharedStrings.xml><?xml version="1.0" encoding="utf-8"?>
<sst xmlns="http://schemas.openxmlformats.org/spreadsheetml/2006/main" count="92" uniqueCount="87">
  <si>
    <t>Gnv PS #</t>
  </si>
  <si>
    <t>Jax PS #</t>
  </si>
  <si>
    <t>DESCR60</t>
  </si>
  <si>
    <t>Current Part #</t>
  </si>
  <si>
    <t>Qty On Hand</t>
  </si>
  <si>
    <t>Committed Qty</t>
  </si>
  <si>
    <t>Disaster Order Qty</t>
  </si>
  <si>
    <t>Current Order Qty</t>
  </si>
  <si>
    <t>Available to Order</t>
  </si>
  <si>
    <t>PO #</t>
  </si>
  <si>
    <t>PO Due Date</t>
  </si>
  <si>
    <t>PO Qty.</t>
  </si>
  <si>
    <t xml:space="preserve">Carrier </t>
  </si>
  <si>
    <t>Tracking</t>
  </si>
  <si>
    <t>Tracking ETA</t>
  </si>
  <si>
    <t>Weekly Gainesville Ordered</t>
  </si>
  <si>
    <t>Weekly Gainesville Allocation</t>
  </si>
  <si>
    <t>% of Weekly Gainesville Allocation Used</t>
  </si>
  <si>
    <t>Weekly Jax Ordered</t>
  </si>
  <si>
    <t>Weekly Jax Allocation</t>
  </si>
  <si>
    <t>% of Weekly Jax Allocation Used</t>
  </si>
  <si>
    <t>Previous/Sub Part #</t>
  </si>
  <si>
    <t>Sub On Hand Qty</t>
  </si>
  <si>
    <t>Total Days Stock on Hand</t>
  </si>
  <si>
    <t>Days Of Current Stock</t>
  </si>
  <si>
    <t>Days of Sub Stock (Original and Sub)</t>
  </si>
  <si>
    <t>Monthly Avg. EA</t>
  </si>
  <si>
    <t>Estimated PXR</t>
  </si>
  <si>
    <t>Update</t>
  </si>
  <si>
    <t>Action</t>
  </si>
  <si>
    <t>1107660</t>
  </si>
  <si>
    <t>1632352</t>
  </si>
  <si>
    <t>MEDC GOWN OVERHEAD SMS YELLOW UNIVE</t>
  </si>
  <si>
    <t>1314077779</t>
  </si>
  <si>
    <t>4352ON27SMS2 3642043148 4352NON27236</t>
  </si>
  <si>
    <t>Yellow Iso</t>
  </si>
  <si>
    <t>ISC Stock On Hand</t>
  </si>
  <si>
    <t>Inventory</t>
  </si>
  <si>
    <t>Hospital Stock On Hand</t>
  </si>
  <si>
    <t>Bulk PPE Orders</t>
  </si>
  <si>
    <t>Substitutes</t>
  </si>
  <si>
    <t>Outputs</t>
  </si>
  <si>
    <t>Pandemic Consumption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</si>
  <si>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</si>
  <si>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</si>
  <si>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</si>
  <si>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</si>
  <si>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</si>
  <si>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</si>
  <si>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</si>
  <si>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</si>
  <si>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</si>
  <si>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</si>
  <si>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</si>
  <si>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</si>
  <si>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O&amp;M Orders</t>
  </si>
  <si>
    <t>Normal Consumption</t>
  </si>
  <si>
    <t>Net Consumption</t>
  </si>
  <si>
    <t>Optilfex</t>
  </si>
  <si>
    <t>Week 13</t>
  </si>
  <si>
    <t>Week 14</t>
  </si>
  <si>
    <t>Week 15</t>
  </si>
  <si>
    <t>Week 16</t>
  </si>
  <si>
    <t>Pandemic COVID-19 - Isolation Gowns</t>
  </si>
  <si>
    <t>7 day PPE Receipt Report</t>
  </si>
  <si>
    <t>Pandemic Consumption (weekly)</t>
  </si>
  <si>
    <t>Normal Consumption (weekly)</t>
  </si>
  <si>
    <t>Quantity</t>
  </si>
  <si>
    <t>Optiflex On Hand Stock</t>
  </si>
  <si>
    <t>PPE Optiflex On Hand Report</t>
  </si>
  <si>
    <t>75550</t>
  </si>
  <si>
    <t>55130</t>
  </si>
  <si>
    <t>Week Ending Dates</t>
  </si>
  <si>
    <t>Donations</t>
  </si>
  <si>
    <t>UF Health Data Source</t>
  </si>
  <si>
    <t>Data Parameters</t>
  </si>
  <si>
    <t>Qty (EA) available to order</t>
  </si>
  <si>
    <t>Qty (EA) allocated for 1-week per manufacturer for your organization</t>
  </si>
  <si>
    <t>Qty (EA) allocated for 1-week per manufacturer for sister organization (if applicable)</t>
  </si>
  <si>
    <t>Qty (EA) consumed based on Purcahse Order receipts pre-pandemic</t>
  </si>
  <si>
    <t>Qty (EA) consumed based on one of the scenario outcomes of the HHS Model using Sg2 Calculations</t>
  </si>
  <si>
    <t>Qty (EA) on hand availablein patient care areas</t>
  </si>
  <si>
    <t>PPE HHS Model using Sg2 Calculations</t>
  </si>
  <si>
    <t>O&amp;M UF Health Jax/Gainesville</t>
  </si>
  <si>
    <t>Supplemental Inputs</t>
  </si>
  <si>
    <t>Primary Inputs</t>
  </si>
  <si>
    <t xml:space="preserve">Directions: Enter Quantity for the Primary Inputs based on the Data Parameters. Add in supplemental inputs to reflect changes in inventory over time.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</si>
</sst>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10" fontId="2" fillId="2" borderId="1" xfId="0" applyNumberFormat="1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10" fontId="0" fillId="2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1" fontId="0" fillId="2" borderId="1" xfId="0" applyNumberForma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164" fontId="0" fillId="0" borderId="0" xfId="1" applyNumberFormat="1" applyFont="1"/>
    <xf numFmtId="14" fontId="6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/>
    <xf numFmtId="164" fontId="7" fillId="0" borderId="3" xfId="1" applyNumberFormat="1" applyFont="1" applyBorder="1"/>
    <xf numFmtId="0" fontId="8" fillId="6" borderId="6" xfId="0" applyFont="1" applyFill="1" applyBorder="1"/>
    <xf numFmtId="0" fontId="6" fillId="0" borderId="0" xfId="0" applyFont="1" applyAlignment="1"/>
    <xf numFmtId="3" fontId="6" fillId="9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7" borderId="7" xfId="0" applyFont="1" applyFill="1" applyBorder="1"/>
    <xf numFmtId="0" fontId="8" fillId="6" borderId="8" xfId="0" applyFont="1" applyFill="1" applyBorder="1"/>
    <xf numFmtId="0" fontId="8" fillId="6" borderId="4" xfId="0" applyFont="1" applyFill="1" applyBorder="1" applyAlignment="1">
      <alignment vertical="center"/>
    </xf>
    <xf numFmtId="0" fontId="11" fillId="0" borderId="0" xfId="0" applyFont="1" applyFill="1"/>
    <xf numFmtId="14" fontId="6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center"/>
    </xf>
    <xf numFmtId="0" fontId="10" fillId="8" borderId="9" xfId="0" applyFont="1" applyFill="1" applyBorder="1" applyAlignment="1"/>
    <xf numFmtId="164" fontId="9" fillId="0" borderId="1" xfId="1" applyNumberFormat="1" applyFont="1" applyBorder="1" applyAlignment="1">
      <alignment horizontal="left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zoomScale="90" zoomScaleNormal="90" workbookViewId="0">
      <selection activeCell="A29" sqref="A29"/>
    </sheetView>
  </sheetViews>
  <sheetFormatPr defaultRowHeight="15" x14ac:dyDescent="0.25"/>
  <cols>
    <col min="1" max="1" width="33.85546875" bestFit="1" customWidth="1"/>
    <col min="2" max="2" width="24.5703125" bestFit="1" customWidth="1"/>
    <col min="3" max="3" width="9.85546875" style="21" bestFit="1" customWidth="1"/>
    <col min="4" max="6" width="11" bestFit="1" customWidth="1"/>
    <col min="7" max="8" width="9.85546875" bestFit="1" customWidth="1"/>
    <col min="9" max="11" width="11" bestFit="1" customWidth="1"/>
    <col min="12" max="12" width="10.140625" bestFit="1" customWidth="1"/>
    <col min="13" max="15" width="11" bestFit="1" customWidth="1"/>
    <col min="16" max="16" width="10.5703125" bestFit="1" customWidth="1"/>
    <col min="17" max="18" width="11" bestFit="1" customWidth="1"/>
  </cols>
  <sheetData>
    <row r="1" spans="1:18" ht="26.25" x14ac:dyDescent="0.4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s="28" customFormat="1" ht="15.75" x14ac:dyDescent="0.25">
      <c r="A2" s="28" t="s">
        <v>86</v>
      </c>
    </row>
    <row r="3" spans="1:18" s="28" customFormat="1" ht="15.75" x14ac:dyDescent="0.25"/>
    <row r="4" spans="1:18" ht="15.75" x14ac:dyDescent="0.25">
      <c r="A4" s="38" t="s">
        <v>85</v>
      </c>
      <c r="B4" s="30" t="s">
        <v>67</v>
      </c>
      <c r="C4" s="42" t="s">
        <v>74</v>
      </c>
      <c r="D4" s="42"/>
      <c r="E4" s="42"/>
      <c r="F4" s="42"/>
      <c r="G4" s="42" t="s">
        <v>75</v>
      </c>
      <c r="H4" s="42"/>
      <c r="I4" s="42"/>
      <c r="J4" s="42"/>
      <c r="K4" s="42"/>
      <c r="L4" s="42"/>
      <c r="M4" s="42"/>
      <c r="N4" s="42"/>
    </row>
    <row r="5" spans="1:18" ht="15.75" x14ac:dyDescent="0.25">
      <c r="A5" s="31" t="s">
        <v>8</v>
      </c>
      <c r="B5" s="29">
        <f>'O&amp;M UF Health JaxGainesville'!J2</f>
        <v>771500</v>
      </c>
      <c r="C5" s="39" t="s">
        <v>83</v>
      </c>
      <c r="D5" s="39"/>
      <c r="E5" s="39"/>
      <c r="F5" s="39"/>
      <c r="G5" s="43" t="s">
        <v>76</v>
      </c>
      <c r="H5" s="43"/>
      <c r="I5" s="43"/>
      <c r="J5" s="43"/>
      <c r="K5" s="43"/>
      <c r="L5" s="43"/>
      <c r="M5" s="43"/>
      <c r="N5" s="43"/>
    </row>
    <row r="6" spans="1:18" s="21" customFormat="1" ht="15.75" x14ac:dyDescent="0.25">
      <c r="A6" s="31" t="s">
        <v>16</v>
      </c>
      <c r="B6" s="29">
        <f>'O&amp;M UF Health JaxGainesville'!R2</f>
        <v>67972.744791569246</v>
      </c>
      <c r="C6" s="39" t="s">
        <v>83</v>
      </c>
      <c r="D6" s="39"/>
      <c r="E6" s="39"/>
      <c r="F6" s="39"/>
      <c r="G6" s="43" t="s">
        <v>77</v>
      </c>
      <c r="H6" s="43"/>
      <c r="I6" s="43"/>
      <c r="J6" s="43"/>
      <c r="K6" s="43"/>
      <c r="L6" s="43"/>
      <c r="M6" s="43"/>
      <c r="N6" s="43"/>
      <c r="O6"/>
      <c r="P6"/>
      <c r="Q6"/>
      <c r="R6"/>
    </row>
    <row r="7" spans="1:18" ht="15.75" x14ac:dyDescent="0.25">
      <c r="A7" s="31" t="s">
        <v>19</v>
      </c>
      <c r="B7" s="29">
        <f>'O&amp;M UF Health JaxGainesville'!U2</f>
        <v>12848.234274482596</v>
      </c>
      <c r="C7" s="39" t="s">
        <v>83</v>
      </c>
      <c r="D7" s="39"/>
      <c r="E7" s="39"/>
      <c r="F7" s="39"/>
      <c r="G7" s="43" t="s">
        <v>78</v>
      </c>
      <c r="H7" s="43"/>
      <c r="I7" s="43"/>
      <c r="J7" s="43"/>
      <c r="K7" s="43"/>
      <c r="L7" s="43"/>
      <c r="M7" s="43"/>
      <c r="N7" s="43"/>
      <c r="O7" s="21"/>
      <c r="P7" s="21"/>
      <c r="Q7" s="21"/>
      <c r="R7" s="21"/>
    </row>
    <row r="8" spans="1:18" ht="15.75" x14ac:dyDescent="0.25">
      <c r="A8" s="31" t="s">
        <v>66</v>
      </c>
      <c r="B8" s="29">
        <v>30440</v>
      </c>
      <c r="C8" s="39" t="s">
        <v>64</v>
      </c>
      <c r="D8" s="39"/>
      <c r="E8" s="39"/>
      <c r="F8" s="39"/>
      <c r="G8" s="43" t="s">
        <v>79</v>
      </c>
      <c r="H8" s="43"/>
      <c r="I8" s="43"/>
      <c r="J8" s="43"/>
      <c r="K8" s="43"/>
      <c r="L8" s="43"/>
      <c r="M8" s="43"/>
      <c r="N8" s="43"/>
    </row>
    <row r="9" spans="1:18" ht="15.75" x14ac:dyDescent="0.25">
      <c r="A9" s="31" t="s">
        <v>65</v>
      </c>
      <c r="B9" s="29">
        <v>48544.456799999993</v>
      </c>
      <c r="C9" s="39" t="s">
        <v>82</v>
      </c>
      <c r="D9" s="39"/>
      <c r="E9" s="39"/>
      <c r="F9" s="39"/>
      <c r="G9" s="43" t="s">
        <v>80</v>
      </c>
      <c r="H9" s="43"/>
      <c r="I9" s="43"/>
      <c r="J9" s="43"/>
      <c r="K9" s="43"/>
      <c r="L9" s="43"/>
      <c r="M9" s="43"/>
      <c r="N9" s="43"/>
    </row>
    <row r="10" spans="1:18" ht="15.75" x14ac:dyDescent="0.25">
      <c r="A10" s="33" t="s">
        <v>68</v>
      </c>
      <c r="B10" s="29">
        <v>32220</v>
      </c>
      <c r="C10" s="39" t="s">
        <v>69</v>
      </c>
      <c r="D10" s="39"/>
      <c r="E10" s="39"/>
      <c r="F10" s="39"/>
      <c r="G10" s="43" t="s">
        <v>81</v>
      </c>
      <c r="H10" s="43"/>
      <c r="I10" s="43"/>
      <c r="J10" s="43"/>
      <c r="K10" s="43"/>
      <c r="L10" s="43"/>
      <c r="M10" s="43"/>
      <c r="N10" s="43"/>
    </row>
    <row r="11" spans="1:18" ht="15.75" x14ac:dyDescent="0.25">
      <c r="B11" s="24"/>
    </row>
    <row r="12" spans="1:18" ht="15.75" x14ac:dyDescent="0.25">
      <c r="B12" s="24"/>
      <c r="C12" s="37" t="s">
        <v>43</v>
      </c>
      <c r="D12" s="37" t="s">
        <v>44</v>
      </c>
      <c r="E12" s="37" t="s">
        <v>45</v>
      </c>
      <c r="F12" s="37" t="s">
        <v>46</v>
      </c>
      <c r="G12" s="37" t="s">
        <v>47</v>
      </c>
      <c r="H12" s="37" t="s">
        <v>48</v>
      </c>
      <c r="I12" s="37" t="s">
        <v>49</v>
      </c>
      <c r="J12" s="37" t="s">
        <v>50</v>
      </c>
      <c r="K12" s="37" t="s">
        <v>51</v>
      </c>
      <c r="L12" s="37" t="s">
        <v>52</v>
      </c>
      <c r="M12" s="37" t="s">
        <v>53</v>
      </c>
      <c r="N12" s="37" t="s">
        <v>54</v>
      </c>
      <c r="O12" s="37" t="s">
        <v>59</v>
      </c>
      <c r="P12" s="37" t="s">
        <v>60</v>
      </c>
      <c r="Q12" s="37" t="s">
        <v>61</v>
      </c>
      <c r="R12" s="37" t="s">
        <v>62</v>
      </c>
    </row>
    <row r="13" spans="1:18" ht="16.5" thickBot="1" x14ac:dyDescent="0.3">
      <c r="B13" s="28" t="s">
        <v>72</v>
      </c>
      <c r="C13" s="36">
        <v>43924</v>
      </c>
      <c r="D13" s="22">
        <f>C13+7</f>
        <v>43931</v>
      </c>
      <c r="E13" s="22">
        <f t="shared" ref="E13:R13" si="0">D13+7</f>
        <v>43938</v>
      </c>
      <c r="F13" s="22">
        <f t="shared" si="0"/>
        <v>43945</v>
      </c>
      <c r="G13" s="22">
        <f t="shared" si="0"/>
        <v>43952</v>
      </c>
      <c r="H13" s="22">
        <f t="shared" si="0"/>
        <v>43959</v>
      </c>
      <c r="I13" s="22">
        <f t="shared" si="0"/>
        <v>43966</v>
      </c>
      <c r="J13" s="22">
        <f t="shared" si="0"/>
        <v>43973</v>
      </c>
      <c r="K13" s="22">
        <f t="shared" si="0"/>
        <v>43980</v>
      </c>
      <c r="L13" s="22">
        <f t="shared" si="0"/>
        <v>43987</v>
      </c>
      <c r="M13" s="22">
        <f t="shared" si="0"/>
        <v>43994</v>
      </c>
      <c r="N13" s="22">
        <f t="shared" si="0"/>
        <v>44001</v>
      </c>
      <c r="O13" s="22">
        <f t="shared" si="0"/>
        <v>44008</v>
      </c>
      <c r="P13" s="22">
        <f t="shared" si="0"/>
        <v>44015</v>
      </c>
      <c r="Q13" s="22">
        <f t="shared" si="0"/>
        <v>44022</v>
      </c>
      <c r="R13" s="22">
        <f t="shared" si="0"/>
        <v>44029</v>
      </c>
    </row>
    <row r="14" spans="1:18" ht="16.5" thickBot="1" x14ac:dyDescent="0.3">
      <c r="A14" s="27" t="s">
        <v>37</v>
      </c>
      <c r="B14" s="32" t="s">
        <v>36</v>
      </c>
      <c r="C14" s="24">
        <f>(B5*(B6/(B6+B7)))</f>
        <v>648853.46864998632</v>
      </c>
      <c r="D14" s="25">
        <f t="shared" ref="D14:R14" si="1">SUM(C14:C18)-C21</f>
        <v>618413.46864998632</v>
      </c>
      <c r="E14" s="25">
        <f t="shared" si="1"/>
        <v>587973.46864998632</v>
      </c>
      <c r="F14" s="25">
        <f t="shared" si="1"/>
        <v>508989.01184998633</v>
      </c>
      <c r="G14" s="25">
        <f t="shared" si="1"/>
        <v>430004.55504998635</v>
      </c>
      <c r="H14" s="25">
        <f t="shared" si="1"/>
        <v>351020.09824998636</v>
      </c>
      <c r="I14" s="25">
        <f t="shared" si="1"/>
        <v>272035.64144998637</v>
      </c>
      <c r="J14" s="25">
        <f t="shared" si="1"/>
        <v>193051.18464998639</v>
      </c>
      <c r="K14" s="25">
        <f t="shared" si="1"/>
        <v>114066.7278499864</v>
      </c>
      <c r="L14" s="25">
        <f t="shared" si="1"/>
        <v>35082.271049986419</v>
      </c>
      <c r="M14" s="25">
        <f t="shared" si="1"/>
        <v>-43902.185750013567</v>
      </c>
      <c r="N14" s="25">
        <f t="shared" si="1"/>
        <v>-122886.64255001355</v>
      </c>
      <c r="O14" s="25">
        <f t="shared" si="1"/>
        <v>-201871.09935001354</v>
      </c>
      <c r="P14" s="25">
        <f t="shared" si="1"/>
        <v>-280855.55615001352</v>
      </c>
      <c r="Q14" s="25">
        <f t="shared" si="1"/>
        <v>-359840.01295001351</v>
      </c>
      <c r="R14" s="25">
        <f t="shared" si="1"/>
        <v>-438824.46975001349</v>
      </c>
    </row>
    <row r="15" spans="1:18" ht="15.75" x14ac:dyDescent="0.25">
      <c r="A15" s="34" t="s">
        <v>84</v>
      </c>
      <c r="B15" s="32" t="s">
        <v>55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</row>
    <row r="16" spans="1:18" ht="15.75" x14ac:dyDescent="0.25">
      <c r="B16" s="32" t="s">
        <v>39</v>
      </c>
      <c r="C16" s="24"/>
      <c r="D16" s="23"/>
      <c r="E16" s="23"/>
      <c r="F16" s="23"/>
      <c r="G16" s="24"/>
      <c r="H16" s="23"/>
      <c r="I16" s="23"/>
      <c r="J16" s="23"/>
      <c r="K16" s="24"/>
      <c r="L16" s="23"/>
      <c r="M16" s="23"/>
      <c r="N16" s="24"/>
      <c r="O16" s="23"/>
      <c r="P16" s="23"/>
      <c r="Q16" s="23"/>
      <c r="R16" s="23"/>
    </row>
    <row r="17" spans="1:18" ht="15.75" x14ac:dyDescent="0.25">
      <c r="B17" s="32" t="s">
        <v>73</v>
      </c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6.5" thickBot="1" x14ac:dyDescent="0.3">
      <c r="B18" s="32" t="s">
        <v>40</v>
      </c>
      <c r="C18" s="24"/>
      <c r="D18" s="23"/>
      <c r="E18" s="23"/>
      <c r="F18" s="23"/>
      <c r="G18" s="23"/>
      <c r="H18" s="23"/>
      <c r="I18" s="24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6.5" thickBot="1" x14ac:dyDescent="0.3">
      <c r="A19" s="27" t="s">
        <v>41</v>
      </c>
      <c r="B19" s="32" t="s">
        <v>56</v>
      </c>
      <c r="C19" s="24">
        <f>B8</f>
        <v>30440</v>
      </c>
      <c r="D19" s="25">
        <f t="shared" ref="D19:R19" si="2">$C$19</f>
        <v>30440</v>
      </c>
      <c r="E19" s="25">
        <f t="shared" si="2"/>
        <v>30440</v>
      </c>
      <c r="F19" s="25">
        <f t="shared" si="2"/>
        <v>30440</v>
      </c>
      <c r="G19" s="25">
        <f t="shared" si="2"/>
        <v>30440</v>
      </c>
      <c r="H19" s="25">
        <f t="shared" si="2"/>
        <v>30440</v>
      </c>
      <c r="I19" s="25">
        <f t="shared" si="2"/>
        <v>30440</v>
      </c>
      <c r="J19" s="25">
        <f t="shared" si="2"/>
        <v>30440</v>
      </c>
      <c r="K19" s="25">
        <f t="shared" si="2"/>
        <v>30440</v>
      </c>
      <c r="L19" s="25">
        <f t="shared" si="2"/>
        <v>30440</v>
      </c>
      <c r="M19" s="25">
        <f t="shared" si="2"/>
        <v>30440</v>
      </c>
      <c r="N19" s="25">
        <f t="shared" si="2"/>
        <v>30440</v>
      </c>
      <c r="O19" s="25">
        <f t="shared" si="2"/>
        <v>30440</v>
      </c>
      <c r="P19" s="25">
        <f t="shared" si="2"/>
        <v>30440</v>
      </c>
      <c r="Q19" s="25">
        <f t="shared" si="2"/>
        <v>30440</v>
      </c>
      <c r="R19" s="25">
        <f t="shared" si="2"/>
        <v>30440</v>
      </c>
    </row>
    <row r="20" spans="1:18" ht="15.75" x14ac:dyDescent="0.25">
      <c r="A20" s="23"/>
      <c r="B20" s="32" t="s">
        <v>42</v>
      </c>
      <c r="C20" s="24"/>
      <c r="D20" s="23"/>
      <c r="E20" s="24">
        <f>B9</f>
        <v>48544.456799999993</v>
      </c>
      <c r="F20" s="24">
        <f>$E$20</f>
        <v>48544.456799999993</v>
      </c>
      <c r="G20" s="24">
        <f t="shared" ref="G20:R20" si="3">$E$20</f>
        <v>48544.456799999993</v>
      </c>
      <c r="H20" s="24">
        <f t="shared" si="3"/>
        <v>48544.456799999993</v>
      </c>
      <c r="I20" s="24">
        <f t="shared" si="3"/>
        <v>48544.456799999993</v>
      </c>
      <c r="J20" s="24">
        <f t="shared" si="3"/>
        <v>48544.456799999993</v>
      </c>
      <c r="K20" s="24">
        <f t="shared" si="3"/>
        <v>48544.456799999993</v>
      </c>
      <c r="L20" s="24">
        <f t="shared" si="3"/>
        <v>48544.456799999993</v>
      </c>
      <c r="M20" s="24">
        <f t="shared" si="3"/>
        <v>48544.456799999993</v>
      </c>
      <c r="N20" s="24">
        <f t="shared" si="3"/>
        <v>48544.456799999993</v>
      </c>
      <c r="O20" s="24">
        <f t="shared" si="3"/>
        <v>48544.456799999993</v>
      </c>
      <c r="P20" s="24">
        <f t="shared" si="3"/>
        <v>48544.456799999993</v>
      </c>
      <c r="Q20" s="24">
        <f t="shared" si="3"/>
        <v>48544.456799999993</v>
      </c>
      <c r="R20" s="24">
        <f t="shared" si="3"/>
        <v>48544.456799999993</v>
      </c>
    </row>
    <row r="21" spans="1:18" ht="16.5" thickBot="1" x14ac:dyDescent="0.3">
      <c r="A21" s="23"/>
      <c r="B21" s="32" t="s">
        <v>57</v>
      </c>
      <c r="C21" s="26">
        <f>SUM(C19:C20)</f>
        <v>30440</v>
      </c>
      <c r="D21" s="26">
        <f t="shared" ref="D21:N21" si="4">SUM(D19:D20)</f>
        <v>30440</v>
      </c>
      <c r="E21" s="26">
        <f>SUM(E19:E20)</f>
        <v>78984.456799999985</v>
      </c>
      <c r="F21" s="26">
        <f t="shared" si="4"/>
        <v>78984.456799999985</v>
      </c>
      <c r="G21" s="26">
        <f t="shared" si="4"/>
        <v>78984.456799999985</v>
      </c>
      <c r="H21" s="26">
        <f t="shared" si="4"/>
        <v>78984.456799999985</v>
      </c>
      <c r="I21" s="26">
        <f t="shared" si="4"/>
        <v>78984.456799999985</v>
      </c>
      <c r="J21" s="26">
        <f t="shared" si="4"/>
        <v>78984.456799999985</v>
      </c>
      <c r="K21" s="26">
        <f t="shared" si="4"/>
        <v>78984.456799999985</v>
      </c>
      <c r="L21" s="26">
        <f t="shared" si="4"/>
        <v>78984.456799999985</v>
      </c>
      <c r="M21" s="26">
        <f t="shared" si="4"/>
        <v>78984.456799999985</v>
      </c>
      <c r="N21" s="26">
        <f t="shared" si="4"/>
        <v>78984.456799999985</v>
      </c>
      <c r="O21" s="26">
        <f t="shared" ref="O21" si="5">SUM(O19:O20)</f>
        <v>78984.456799999985</v>
      </c>
      <c r="P21" s="26">
        <f t="shared" ref="P21" si="6">SUM(P19:P20)</f>
        <v>78984.456799999985</v>
      </c>
      <c r="Q21" s="26">
        <f t="shared" ref="Q21" si="7">SUM(Q19:Q20)</f>
        <v>78984.456799999985</v>
      </c>
      <c r="R21" s="26">
        <f t="shared" ref="R21" si="8">SUM(R19:R20)</f>
        <v>78984.456799999985</v>
      </c>
    </row>
    <row r="22" spans="1:18" ht="17.25" thickTop="1" thickBot="1" x14ac:dyDescent="0.3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6.5" thickBot="1" x14ac:dyDescent="0.3">
      <c r="A23" s="27" t="s">
        <v>58</v>
      </c>
      <c r="B23" s="32" t="s">
        <v>38</v>
      </c>
      <c r="C23" s="24">
        <f>B10</f>
        <v>32220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5.75" x14ac:dyDescent="0.25">
      <c r="A24" s="23"/>
      <c r="B24" s="35"/>
      <c r="C24" s="2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</sheetData>
  <mergeCells count="15">
    <mergeCell ref="C10:F10"/>
    <mergeCell ref="A1:R1"/>
    <mergeCell ref="C4:F4"/>
    <mergeCell ref="C9:F9"/>
    <mergeCell ref="C8:F8"/>
    <mergeCell ref="C7:F7"/>
    <mergeCell ref="C6:F6"/>
    <mergeCell ref="C5:F5"/>
    <mergeCell ref="G10:N10"/>
    <mergeCell ref="G9:N9"/>
    <mergeCell ref="G8:N8"/>
    <mergeCell ref="G7:N7"/>
    <mergeCell ref="G6:N6"/>
    <mergeCell ref="G5:N5"/>
    <mergeCell ref="G4:N4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zoomScale="90" zoomScaleNormal="90" workbookViewId="0">
      <selection activeCell="AE2" sqref="AE2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39.7109375" bestFit="1" customWidth="1"/>
    <col min="4" max="4" width="9.42578125" bestFit="1" customWidth="1"/>
    <col min="5" max="5" width="13.140625" bestFit="1" customWidth="1"/>
    <col min="6" max="6" width="12.140625" bestFit="1" customWidth="1"/>
    <col min="7" max="7" width="10.7109375" bestFit="1" customWidth="1"/>
    <col min="8" max="9" width="9.5703125" bestFit="1" customWidth="1"/>
    <col min="10" max="10" width="11.28515625" bestFit="1" customWidth="1"/>
    <col min="11" max="11" width="5.85546875" bestFit="1" customWidth="1"/>
    <col min="12" max="12" width="9.5703125" bestFit="1" customWidth="1"/>
    <col min="13" max="13" width="7.5703125" style="21" bestFit="1" customWidth="1"/>
    <col min="14" max="14" width="7" bestFit="1" customWidth="1"/>
    <col min="15" max="16" width="8.42578125" bestFit="1" customWidth="1"/>
    <col min="17" max="19" width="10.85546875" bestFit="1" customWidth="1"/>
    <col min="20" max="20" width="8.140625" bestFit="1" customWidth="1"/>
    <col min="21" max="22" width="9.7109375" bestFit="1" customWidth="1"/>
    <col min="23" max="23" width="13.7109375" bestFit="1" customWidth="1"/>
    <col min="24" max="24" width="9.140625" bestFit="1" customWidth="1"/>
    <col min="25" max="25" width="10.140625" bestFit="1" customWidth="1"/>
    <col min="26" max="26" width="7.85546875" bestFit="1" customWidth="1"/>
    <col min="27" max="27" width="9.85546875" bestFit="1" customWidth="1"/>
    <col min="28" max="28" width="8" bestFit="1" customWidth="1"/>
    <col min="29" max="29" width="9.85546875" bestFit="1" customWidth="1"/>
    <col min="30" max="30" width="8" bestFit="1" customWidth="1"/>
    <col min="31" max="31" width="6.5703125" bestFit="1" customWidth="1"/>
  </cols>
  <sheetData>
    <row r="1" spans="1:31" ht="77.25" x14ac:dyDescent="0.25">
      <c r="A1" s="1" t="s">
        <v>0</v>
      </c>
      <c r="B1" s="1" t="s">
        <v>1</v>
      </c>
      <c r="C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" t="s">
        <v>7</v>
      </c>
      <c r="J1" s="3" t="s">
        <v>8</v>
      </c>
      <c r="K1" s="2" t="s">
        <v>9</v>
      </c>
      <c r="L1" s="4" t="s">
        <v>10</v>
      </c>
      <c r="M1" s="2" t="s">
        <v>11</v>
      </c>
      <c r="N1" s="2" t="s">
        <v>12</v>
      </c>
      <c r="O1" s="5" t="s">
        <v>13</v>
      </c>
      <c r="P1" s="2" t="s">
        <v>14</v>
      </c>
      <c r="Q1" s="2" t="s">
        <v>15</v>
      </c>
      <c r="R1" s="7" t="s">
        <v>16</v>
      </c>
      <c r="S1" s="6" t="s">
        <v>17</v>
      </c>
      <c r="T1" s="2" t="s">
        <v>18</v>
      </c>
      <c r="U1" s="7" t="s">
        <v>19</v>
      </c>
      <c r="V1" s="6" t="s">
        <v>20</v>
      </c>
      <c r="W1" s="5" t="s">
        <v>21</v>
      </c>
      <c r="X1" s="2" t="s">
        <v>22</v>
      </c>
      <c r="Y1" s="2" t="s">
        <v>23</v>
      </c>
      <c r="Z1" s="7" t="s">
        <v>24</v>
      </c>
      <c r="AA1" s="7" t="s">
        <v>25</v>
      </c>
      <c r="AB1" s="7" t="s">
        <v>26</v>
      </c>
      <c r="AC1" s="2" t="s">
        <v>27</v>
      </c>
      <c r="AD1" s="2" t="s">
        <v>28</v>
      </c>
      <c r="AE1" s="2" t="s">
        <v>29</v>
      </c>
    </row>
    <row r="2" spans="1:31" ht="64.5" x14ac:dyDescent="0.25">
      <c r="A2" s="8" t="s">
        <v>30</v>
      </c>
      <c r="B2" s="9" t="s">
        <v>31</v>
      </c>
      <c r="C2" s="10" t="s">
        <v>32</v>
      </c>
      <c r="D2" s="10" t="s">
        <v>35</v>
      </c>
      <c r="E2" s="11" t="s">
        <v>33</v>
      </c>
      <c r="F2" s="10">
        <v>847050</v>
      </c>
      <c r="G2" s="12" t="s">
        <v>70</v>
      </c>
      <c r="H2" s="19" t="s">
        <v>71</v>
      </c>
      <c r="I2" s="11">
        <v>20420</v>
      </c>
      <c r="J2" s="13">
        <v>771500</v>
      </c>
      <c r="K2" s="10">
        <v>16896</v>
      </c>
      <c r="L2" s="14">
        <v>43944</v>
      </c>
      <c r="M2" s="10">
        <v>246000</v>
      </c>
      <c r="N2" s="10"/>
      <c r="O2" s="11"/>
      <c r="P2" s="14"/>
      <c r="Q2" s="10">
        <v>4600</v>
      </c>
      <c r="R2" s="17">
        <v>67972.744791569246</v>
      </c>
      <c r="S2" s="15">
        <v>6.7674183440809707E-2</v>
      </c>
      <c r="T2" s="10">
        <v>0</v>
      </c>
      <c r="U2" s="17">
        <v>12848.234274482596</v>
      </c>
      <c r="V2" s="15">
        <v>0</v>
      </c>
      <c r="W2" s="16" t="s">
        <v>34</v>
      </c>
      <c r="X2" s="10">
        <v>0</v>
      </c>
      <c r="Y2" s="17">
        <v>119.45498180692111</v>
      </c>
      <c r="Z2" s="17">
        <v>119.45498180692111</v>
      </c>
      <c r="AA2" s="17">
        <v>0</v>
      </c>
      <c r="AB2" s="17">
        <v>193755</v>
      </c>
      <c r="AC2" s="14">
        <v>44046.454981806921</v>
      </c>
      <c r="AD2" s="18">
        <v>43927</v>
      </c>
      <c r="AE2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Gown Planning</vt:lpstr>
      <vt:lpstr>O&amp;M UF Health JaxGainesville</vt:lpstr>
    </vt:vector>
  </TitlesOfParts>
  <Company>University of Florida Academic Health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Watkins, Dawn E.</dc:creator>
  <cp:lastModifiedBy>Andring, Abigail W.</cp:lastModifiedBy>
  <cp:lastPrinted>2020-04-01T16:48:58Z</cp:lastPrinted>
  <dcterms:created xsi:type="dcterms:W3CDTF">2020-04-01T15:53:18Z</dcterms:created>
  <dcterms:modified xsi:type="dcterms:W3CDTF">2020-04-20T20:20:13Z</dcterms:modified>
</cp:coreProperties>
</file>